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X:\Budgets, PAF's\Budget Templates - Starting in FY20\"/>
    </mc:Choice>
  </mc:AlternateContent>
  <bookViews>
    <workbookView xWindow="0" yWindow="0" windowWidth="28800" windowHeight="11700"/>
  </bookViews>
  <sheets>
    <sheet name="6 Year Budget" sheetId="1" r:id="rId1"/>
    <sheet name="Budget Justification" sheetId="3" r:id="rId2"/>
  </sheets>
  <definedNames>
    <definedName name="_xlnm.Print_Area" localSheetId="0">'6 Year Budget'!$A$2:$L$74</definedName>
  </definedNames>
  <calcPr calcId="162913" fullPrecision="0"/>
</workbook>
</file>

<file path=xl/calcChain.xml><?xml version="1.0" encoding="utf-8"?>
<calcChain xmlns="http://schemas.openxmlformats.org/spreadsheetml/2006/main">
  <c r="B33" i="1" l="1"/>
  <c r="B32" i="1"/>
  <c r="B31" i="1"/>
  <c r="G62" i="1" l="1"/>
  <c r="M62" i="1" s="1"/>
  <c r="L62" i="1"/>
  <c r="K62" i="1"/>
  <c r="J62" i="1"/>
  <c r="I62" i="1"/>
  <c r="H62" i="1"/>
  <c r="L22" i="1"/>
  <c r="L24" i="1"/>
  <c r="C93" i="3"/>
  <c r="K22" i="1"/>
  <c r="K24" i="1"/>
  <c r="C86" i="3"/>
  <c r="J22" i="1"/>
  <c r="J24" i="1"/>
  <c r="J53" i="1" s="1"/>
  <c r="C79" i="3"/>
  <c r="I22" i="1"/>
  <c r="I53" i="1" s="1"/>
  <c r="C73" i="3" s="1"/>
  <c r="I24" i="1"/>
  <c r="C72" i="3"/>
  <c r="H22" i="1"/>
  <c r="H24" i="1"/>
  <c r="H53" i="1" s="1"/>
  <c r="C65" i="3"/>
  <c r="G22" i="1"/>
  <c r="G24" i="1"/>
  <c r="G37" i="1" s="1"/>
  <c r="C58" i="3"/>
  <c r="E52" i="3"/>
  <c r="H47" i="3"/>
  <c r="E44" i="3"/>
  <c r="J40" i="3"/>
  <c r="F37" i="3"/>
  <c r="F34" i="3"/>
  <c r="A34" i="3"/>
  <c r="G33" i="3"/>
  <c r="D33" i="3"/>
  <c r="A33" i="3"/>
  <c r="F32" i="3"/>
  <c r="A32" i="3"/>
  <c r="D29" i="3"/>
  <c r="D27" i="3"/>
  <c r="D25" i="3"/>
  <c r="A1" i="3"/>
  <c r="L61" i="1"/>
  <c r="K61" i="1"/>
  <c r="J61" i="1"/>
  <c r="I61" i="1"/>
  <c r="H61" i="1"/>
  <c r="G61" i="1"/>
  <c r="M60" i="1"/>
  <c r="L59" i="1"/>
  <c r="K59" i="1"/>
  <c r="J59" i="1"/>
  <c r="I59" i="1"/>
  <c r="H59" i="1"/>
  <c r="G59" i="1"/>
  <c r="M59" i="1" s="1"/>
  <c r="L58" i="1"/>
  <c r="K58" i="1"/>
  <c r="J58" i="1"/>
  <c r="I58" i="1"/>
  <c r="I63" i="1" s="1"/>
  <c r="H58" i="1"/>
  <c r="H63" i="1" s="1"/>
  <c r="G58" i="1"/>
  <c r="M57" i="1"/>
  <c r="M52" i="1"/>
  <c r="F14" i="3" s="1"/>
  <c r="M51" i="1"/>
  <c r="M50" i="1"/>
  <c r="M49" i="1"/>
  <c r="G5" i="3" s="1"/>
  <c r="M46" i="1"/>
  <c r="C10" i="3" s="1"/>
  <c r="M44" i="1"/>
  <c r="F19" i="3" s="1"/>
  <c r="L23" i="1"/>
  <c r="L25" i="1"/>
  <c r="K23" i="1"/>
  <c r="K25" i="1"/>
  <c r="J23" i="1"/>
  <c r="J25" i="1"/>
  <c r="I23" i="1"/>
  <c r="I25" i="1"/>
  <c r="M25" i="1" s="1"/>
  <c r="H23" i="1"/>
  <c r="H25" i="1"/>
  <c r="G23" i="1"/>
  <c r="G36" i="1" s="1"/>
  <c r="G25" i="1"/>
  <c r="G38" i="1"/>
  <c r="K27" i="1"/>
  <c r="J27" i="1"/>
  <c r="I27" i="1"/>
  <c r="H27" i="1"/>
  <c r="G27" i="1"/>
  <c r="G39" i="1" s="1"/>
  <c r="L20" i="1"/>
  <c r="K20" i="1"/>
  <c r="J20" i="1"/>
  <c r="I20" i="1"/>
  <c r="H20" i="1"/>
  <c r="G20" i="1"/>
  <c r="G34" i="1" s="1"/>
  <c r="L19" i="1"/>
  <c r="K19" i="1"/>
  <c r="J19" i="1"/>
  <c r="I19" i="1"/>
  <c r="H19" i="1"/>
  <c r="G19" i="1"/>
  <c r="G33" i="1" s="1"/>
  <c r="L18" i="1"/>
  <c r="K18" i="1"/>
  <c r="J18" i="1"/>
  <c r="I18" i="1"/>
  <c r="H18" i="1"/>
  <c r="G18" i="1"/>
  <c r="G32" i="1" s="1"/>
  <c r="L17" i="1"/>
  <c r="K17" i="1"/>
  <c r="K21" i="1" s="1"/>
  <c r="J17" i="1"/>
  <c r="J21" i="1" s="1"/>
  <c r="I17" i="1"/>
  <c r="H17" i="1"/>
  <c r="G17" i="1"/>
  <c r="M13" i="1"/>
  <c r="C49" i="3" s="1"/>
  <c r="L13" i="1"/>
  <c r="L38" i="1" s="1"/>
  <c r="K13" i="1"/>
  <c r="J13" i="1"/>
  <c r="L33" i="1" s="1"/>
  <c r="M12" i="1"/>
  <c r="H48" i="3" s="1"/>
  <c r="L12" i="1"/>
  <c r="D45" i="3" s="1"/>
  <c r="K12" i="1"/>
  <c r="J41" i="3" s="1"/>
  <c r="J12" i="1"/>
  <c r="F38" i="3" s="1"/>
  <c r="M11" i="1"/>
  <c r="F48" i="3" s="1"/>
  <c r="L11" i="1"/>
  <c r="J38" i="1" s="1"/>
  <c r="K11" i="1"/>
  <c r="J11" i="1"/>
  <c r="J33" i="1" s="1"/>
  <c r="M10" i="1"/>
  <c r="C48" i="3" s="1"/>
  <c r="L10" i="1"/>
  <c r="J44" i="3" s="1"/>
  <c r="K10" i="1"/>
  <c r="D41" i="3" s="1"/>
  <c r="J10" i="1"/>
  <c r="A38" i="3" s="1"/>
  <c r="M9" i="1"/>
  <c r="A48" i="3" s="1"/>
  <c r="L9" i="1"/>
  <c r="H38" i="1" s="1"/>
  <c r="K9" i="1"/>
  <c r="J9" i="1"/>
  <c r="H33" i="1" s="1"/>
  <c r="G63" i="1"/>
  <c r="M58" i="1"/>
  <c r="I26" i="1" l="1"/>
  <c r="G53" i="1"/>
  <c r="C59" i="3" s="1"/>
  <c r="K53" i="1"/>
  <c r="C87" i="3" s="1"/>
  <c r="L53" i="1"/>
  <c r="G54" i="1"/>
  <c r="H35" i="1"/>
  <c r="M22" i="1"/>
  <c r="G35" i="1"/>
  <c r="K26" i="1"/>
  <c r="K28" i="1" s="1"/>
  <c r="L26" i="1"/>
  <c r="C94" i="3"/>
  <c r="L54" i="1"/>
  <c r="G26" i="1"/>
  <c r="J35" i="1"/>
  <c r="L35" i="1"/>
  <c r="L21" i="1"/>
  <c r="J26" i="1"/>
  <c r="J28" i="1" s="1"/>
  <c r="I54" i="1"/>
  <c r="G21" i="1"/>
  <c r="L27" i="1"/>
  <c r="L39" i="1" s="1"/>
  <c r="H21" i="1"/>
  <c r="M24" i="1"/>
  <c r="M53" i="1" s="1"/>
  <c r="M54" i="1" s="1"/>
  <c r="K54" i="1"/>
  <c r="H26" i="1"/>
  <c r="I21" i="1"/>
  <c r="I28" i="1" s="1"/>
  <c r="M23" i="1"/>
  <c r="I64" i="1"/>
  <c r="I65" i="1" s="1"/>
  <c r="G64" i="1"/>
  <c r="G65" i="1" s="1"/>
  <c r="C60" i="3" s="1"/>
  <c r="J63" i="1"/>
  <c r="H64" i="1"/>
  <c r="H65" i="1" s="1"/>
  <c r="C67" i="3" s="1"/>
  <c r="K64" i="1"/>
  <c r="L64" i="1"/>
  <c r="M61" i="1"/>
  <c r="C66" i="3"/>
  <c r="H54" i="1"/>
  <c r="C80" i="3"/>
  <c r="J54" i="1"/>
  <c r="M18" i="1"/>
  <c r="M20" i="1"/>
  <c r="G31" i="1"/>
  <c r="G40" i="1" s="1"/>
  <c r="K63" i="1"/>
  <c r="J64" i="1"/>
  <c r="M17" i="1"/>
  <c r="M19" i="1"/>
  <c r="M27" i="1"/>
  <c r="L63" i="1"/>
  <c r="L65" i="1" s="1"/>
  <c r="C95" i="3" s="1"/>
  <c r="H39" i="1"/>
  <c r="J39" i="1"/>
  <c r="I39" i="1"/>
  <c r="K39" i="1"/>
  <c r="H36" i="1"/>
  <c r="I36" i="1"/>
  <c r="J36" i="1"/>
  <c r="K36" i="1"/>
  <c r="L36" i="1"/>
  <c r="G44" i="3"/>
  <c r="B45" i="3"/>
  <c r="A46" i="3"/>
  <c r="I38" i="1"/>
  <c r="K38" i="1"/>
  <c r="B41" i="3"/>
  <c r="G41" i="3"/>
  <c r="B42" i="3"/>
  <c r="H37" i="1"/>
  <c r="I37" i="1"/>
  <c r="I35" i="1"/>
  <c r="J37" i="1"/>
  <c r="K37" i="1"/>
  <c r="K35" i="1"/>
  <c r="L37" i="1"/>
  <c r="H31" i="1"/>
  <c r="J31" i="1"/>
  <c r="L31" i="1"/>
  <c r="I32" i="1"/>
  <c r="K32" i="1"/>
  <c r="I33" i="1"/>
  <c r="K33" i="1"/>
  <c r="H34" i="1"/>
  <c r="J34" i="1"/>
  <c r="L34" i="1"/>
  <c r="H37" i="3"/>
  <c r="C38" i="3"/>
  <c r="J38" i="3"/>
  <c r="I31" i="1"/>
  <c r="K31" i="1"/>
  <c r="H32" i="1"/>
  <c r="J32" i="1"/>
  <c r="L32" i="1"/>
  <c r="I34" i="1"/>
  <c r="K34" i="1"/>
  <c r="H28" i="1" l="1"/>
  <c r="M26" i="1"/>
  <c r="G28" i="1"/>
  <c r="G42" i="1" s="1"/>
  <c r="G67" i="1" s="1"/>
  <c r="G69" i="1" s="1"/>
  <c r="L28" i="1"/>
  <c r="M64" i="1"/>
  <c r="K65" i="1"/>
  <c r="C88" i="3" s="1"/>
  <c r="M35" i="1"/>
  <c r="M33" i="1"/>
  <c r="M34" i="1"/>
  <c r="M39" i="1"/>
  <c r="C74" i="3"/>
  <c r="M32" i="1"/>
  <c r="I40" i="1"/>
  <c r="I42" i="1" s="1"/>
  <c r="I67" i="1" s="1"/>
  <c r="C71" i="3" s="1"/>
  <c r="M38" i="1"/>
  <c r="M36" i="1"/>
  <c r="M21" i="1"/>
  <c r="J65" i="1"/>
  <c r="C81" i="3" s="1"/>
  <c r="M63" i="1"/>
  <c r="M37" i="1"/>
  <c r="K40" i="1"/>
  <c r="K42" i="1" s="1"/>
  <c r="K67" i="1" s="1"/>
  <c r="J40" i="1"/>
  <c r="J42" i="1" s="1"/>
  <c r="J67" i="1" s="1"/>
  <c r="L40" i="1"/>
  <c r="L42" i="1" s="1"/>
  <c r="L67" i="1" s="1"/>
  <c r="H40" i="1"/>
  <c r="M31" i="1"/>
  <c r="H42" i="1" l="1"/>
  <c r="H67" i="1" s="1"/>
  <c r="C64" i="3" s="1"/>
  <c r="C68" i="3" s="1"/>
  <c r="G68" i="3" s="1"/>
  <c r="C57" i="3"/>
  <c r="C61" i="3" s="1"/>
  <c r="G61" i="3" s="1"/>
  <c r="M28" i="1"/>
  <c r="I69" i="1"/>
  <c r="I71" i="1" s="1"/>
  <c r="I73" i="1" s="1"/>
  <c r="C75" i="3"/>
  <c r="G75" i="3" s="1"/>
  <c r="M40" i="1"/>
  <c r="M42" i="1" s="1"/>
  <c r="M65" i="1"/>
  <c r="C92" i="3"/>
  <c r="C96" i="3" s="1"/>
  <c r="G96" i="3" s="1"/>
  <c r="L69" i="1"/>
  <c r="L71" i="1" s="1"/>
  <c r="L73" i="1" s="1"/>
  <c r="C78" i="3"/>
  <c r="C82" i="3" s="1"/>
  <c r="G82" i="3" s="1"/>
  <c r="J69" i="1"/>
  <c r="J71" i="1" s="1"/>
  <c r="J73" i="1" s="1"/>
  <c r="G71" i="1"/>
  <c r="C85" i="3"/>
  <c r="C89" i="3" s="1"/>
  <c r="G89" i="3" s="1"/>
  <c r="K69" i="1"/>
  <c r="K71" i="1" s="1"/>
  <c r="K73" i="1" s="1"/>
  <c r="M67" i="1" l="1"/>
  <c r="H69" i="1"/>
  <c r="H71" i="1" s="1"/>
  <c r="H73" i="1" s="1"/>
  <c r="G73" i="1"/>
  <c r="M73" i="1" s="1"/>
  <c r="M69" i="1"/>
  <c r="M71" i="1" l="1"/>
</calcChain>
</file>

<file path=xl/comments1.xml><?xml version="1.0" encoding="utf-8"?>
<comments xmlns="http://schemas.openxmlformats.org/spreadsheetml/2006/main">
  <authors>
    <author>grants</author>
  </authors>
  <commentList>
    <comment ref="B27" authorId="0" shapeId="0">
      <text>
        <r>
          <rPr>
            <b/>
            <sz val="8"/>
            <color indexed="81"/>
            <rFont val="Tahoma"/>
            <family val="2"/>
          </rPr>
          <t>Hourly rates are based on Student Employment titles; please check with ECE HR before preparing budget for figures</t>
        </r>
      </text>
    </comment>
  </commentList>
</comments>
</file>

<file path=xl/sharedStrings.xml><?xml version="1.0" encoding="utf-8"?>
<sst xmlns="http://schemas.openxmlformats.org/spreadsheetml/2006/main" count="192" uniqueCount="124">
  <si>
    <t>BUDGET PROPOSAL</t>
  </si>
  <si>
    <t>BUDGET PERIOD:</t>
  </si>
  <si>
    <t>INDIRECT COST:</t>
  </si>
  <si>
    <t>TITLE:</t>
  </si>
  <si>
    <t>TUITION REMISSION:</t>
  </si>
  <si>
    <t># of RAs</t>
  </si>
  <si>
    <t>YEAR 1</t>
  </si>
  <si>
    <t>YEAR 2</t>
  </si>
  <si>
    <t>YEAR 3</t>
  </si>
  <si>
    <t>YEAR 4</t>
  </si>
  <si>
    <t>TOTAL</t>
  </si>
  <si>
    <t>SALARIES and WAGES:</t>
  </si>
  <si>
    <t>P.I.:</t>
  </si>
  <si>
    <t>SUBTOTAL:</t>
  </si>
  <si>
    <t>FRINGE BENEFITS:</t>
  </si>
  <si>
    <t>TOTAL SALARIES AND FRINGE:</t>
  </si>
  <si>
    <t>TRAVEL:</t>
  </si>
  <si>
    <t>OTHER DIRECT COSTS:</t>
  </si>
  <si>
    <t>MATERIALS AND SUPPLIES:</t>
  </si>
  <si>
    <t>PUBLICATIONS:</t>
  </si>
  <si>
    <t>COMPUTER SOFTWARE:</t>
  </si>
  <si>
    <t>GENERAL SERVICES:</t>
  </si>
  <si>
    <t>TOTAL DIRECT COSTS:</t>
  </si>
  <si>
    <t>TOTAL COST OF PROJECT:</t>
  </si>
  <si>
    <t>P.I. / P.D.:</t>
  </si>
  <si>
    <t>Total Direct Cost</t>
  </si>
  <si>
    <t>AGENCY:</t>
  </si>
  <si>
    <t>HOURLY WAGES</t>
  </si>
  <si>
    <t>Faculty</t>
  </si>
  <si>
    <t>Students Acad. Year</t>
  </si>
  <si>
    <t>Students Summer</t>
  </si>
  <si>
    <t>RATES effective for each year:</t>
  </si>
  <si>
    <t>Co-Investigators:</t>
  </si>
  <si>
    <t>Salary Rate</t>
  </si>
  <si>
    <t>% / HRS</t>
  </si>
  <si>
    <t># of mos</t>
  </si>
  <si>
    <t>RA: PRE Qual</t>
  </si>
  <si>
    <t>RA: PRE Qual SUMMER</t>
  </si>
  <si>
    <t>RA: POST Qual</t>
  </si>
  <si>
    <t>RA: POST Qual SUMMER</t>
  </si>
  <si>
    <t>YEAR 5</t>
  </si>
  <si>
    <t>Post Doc</t>
  </si>
  <si>
    <t>month(s) each year.</t>
  </si>
  <si>
    <t>YEAR 6</t>
  </si>
  <si>
    <t>EQUIPMENT OVER $5,000:</t>
  </si>
  <si>
    <t>Direct Costs</t>
  </si>
  <si>
    <t>1. Supplies:</t>
  </si>
  <si>
    <t>The PI is requesting a materials and supplies budget of</t>
  </si>
  <si>
    <t>to account for</t>
  </si>
  <si>
    <t>2. Travel:</t>
  </si>
  <si>
    <t>The travel expenditure of</t>
  </si>
  <si>
    <t xml:space="preserve"> is budgeted for to</t>
  </si>
  <si>
    <t>3. Services:</t>
  </si>
  <si>
    <t>The PI is requesting a general service budget of</t>
  </si>
  <si>
    <t xml:space="preserve">to account for </t>
  </si>
  <si>
    <t>4. Equipment:</t>
  </si>
  <si>
    <t>The PI is requesting an equipment budget of</t>
  </si>
  <si>
    <t>5. Salaries and Wages:</t>
  </si>
  <si>
    <t>Senior Personnel</t>
  </si>
  <si>
    <t>The PI salary is budgeted for</t>
  </si>
  <si>
    <t>The Co-PI salary is budgeted for</t>
  </si>
  <si>
    <t>The Post Doctoral is budgeted for</t>
  </si>
  <si>
    <t>Other Personnel</t>
  </si>
  <si>
    <t>graduate students is budgeted for</t>
  </si>
  <si>
    <t>months of the academic year at</t>
  </si>
  <si>
    <t>and is budgeted for</t>
  </si>
  <si>
    <t>summer months at</t>
  </si>
  <si>
    <t>hourly student is budgeted for</t>
  </si>
  <si>
    <t>months.</t>
  </si>
  <si>
    <t>6. Fringe Benefit Rates:</t>
  </si>
  <si>
    <t>The fringe benefit rate for the senior personnel is</t>
  </si>
  <si>
    <t>in year 1,</t>
  </si>
  <si>
    <t>in year 2,</t>
  </si>
  <si>
    <t>in year 3,</t>
  </si>
  <si>
    <t>The fringe benefit rate for the graduate students during the academic year is</t>
  </si>
  <si>
    <t>in year 1</t>
  </si>
  <si>
    <t xml:space="preserve">The fringe benefit rate for the summer is </t>
  </si>
  <si>
    <t xml:space="preserve">in year 1, </t>
  </si>
  <si>
    <t xml:space="preserve">in year 2 </t>
  </si>
  <si>
    <t>7. Facilities and Administration Cost:</t>
  </si>
  <si>
    <t xml:space="preserve">The Facilities and Administration rate is </t>
  </si>
  <si>
    <t>8. Indirect Cost:</t>
  </si>
  <si>
    <t>F&amp;A Rate</t>
  </si>
  <si>
    <t>Indirect Cost</t>
  </si>
  <si>
    <t>(-) Equipment</t>
  </si>
  <si>
    <t>(-) Tuition Remission</t>
  </si>
  <si>
    <t>MTDC Total</t>
  </si>
  <si>
    <t>Subcontracts/ Sub Awards</t>
  </si>
  <si>
    <t>Sample: Remove information if no subward</t>
  </si>
  <si>
    <t>Subcontract 1</t>
  </si>
  <si>
    <t>Indirect Costs</t>
  </si>
  <si>
    <t>Subcontract 2</t>
  </si>
  <si>
    <t>SUBCONTRACTS SUBTOTAL</t>
  </si>
  <si>
    <t>SUBCONTRACTS MTDC SUBTOTAL</t>
  </si>
  <si>
    <t>SUBCONTRACT EXCLUSION SUBTOTAL</t>
  </si>
  <si>
    <t>MODIFIED TOTAL DIRECT COSTS:</t>
  </si>
  <si>
    <t>in year 5 and</t>
  </si>
  <si>
    <t>in year 4,</t>
  </si>
  <si>
    <t>in year 6.</t>
  </si>
  <si>
    <t xml:space="preserve">in year 4, </t>
  </si>
  <si>
    <t>The fringe benefit rate for the hourly student for the academic year is</t>
  </si>
  <si>
    <t>Hourly</t>
  </si>
  <si>
    <t>in year 5 and the rate in year 6 is</t>
  </si>
  <si>
    <t>salary is based on 1/9th of the current year salary.</t>
  </si>
  <si>
    <t>summer months of the project. The summer month</t>
  </si>
  <si>
    <t xml:space="preserve">in year 5 </t>
  </si>
  <si>
    <t>and the rate in year 6 is</t>
  </si>
  <si>
    <t xml:space="preserve">of the modified total direct cost. This rate  </t>
  </si>
  <si>
    <t>has been negotiated with the Office of Naval Research.</t>
  </si>
  <si>
    <t>INDIRECT COST RATE:</t>
  </si>
  <si>
    <t>IDC Rate</t>
  </si>
  <si>
    <t>FRINGE BENEFIT RATES, PROVISIONAL:</t>
  </si>
  <si>
    <t>Co-P.I.:</t>
  </si>
  <si>
    <t>TOTAL RESEARCH ASSISTANTS:</t>
  </si>
  <si>
    <t>Other Charges</t>
  </si>
  <si>
    <t xml:space="preserve">Post Doc Salary will be based on either the Department of Labor prevailing wage criteria or College required minimum wage $47,500 </t>
  </si>
  <si>
    <t>TUITION REMISSION:(RA Salaries for AY only x TR rate)</t>
  </si>
  <si>
    <t>TOTAL FACULTY and Post-Doc:</t>
  </si>
  <si>
    <t>YEAR 1 - FY'20</t>
  </si>
  <si>
    <t>YEAR 2 - FY'21</t>
  </si>
  <si>
    <t>YEAR 3 - FY'22</t>
  </si>
  <si>
    <t>YEAR 4 - FY'23</t>
  </si>
  <si>
    <t>YEAR 5 - FY'24</t>
  </si>
  <si>
    <t>YEAR 6 - FY'25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</si>
</sst>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5">
    <font>
      <sz val="10"/>
      <name val="Geneva"/>
    </font>
    <font>
      <sz val="10"/>
      <name val="Geneva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rgb="FF6699FF"/>
      <name val="Arial"/>
      <family val="2"/>
    </font>
    <font>
      <b/>
      <sz val="10"/>
      <color rgb="FFEB0707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4">
    <xf numFmtId="0" fontId="0" fillId="0" borderId="0" xfId="0"/>
    <xf numFmtId="5" fontId="3" fillId="0" borderId="0" xfId="0" applyNumberFormat="1" applyFont="1" applyAlignment="1">
      <alignment horizontal="fill"/>
    </xf>
    <xf numFmtId="5" fontId="4" fillId="0" borderId="0" xfId="0" applyNumberFormat="1" applyFont="1" applyAlignment="1">
      <alignment horizontal="fill"/>
    </xf>
    <xf numFmtId="5" fontId="4" fillId="0" borderId="0" xfId="0" applyNumberFormat="1" applyFont="1" applyAlignment="1"/>
    <xf numFmtId="5" fontId="3" fillId="0" borderId="0" xfId="0" applyNumberFormat="1" applyFont="1" applyAlignment="1"/>
    <xf numFmtId="2" fontId="3" fillId="0" borderId="0" xfId="0" applyNumberFormat="1" applyFont="1" applyBorder="1" applyAlignment="1"/>
    <xf numFmtId="22" fontId="3" fillId="0" borderId="0" xfId="0" applyNumberFormat="1" applyFont="1" applyAlignment="1">
      <alignment horizontal="left"/>
    </xf>
    <xf numFmtId="0" fontId="3" fillId="3" borderId="0" xfId="0" applyFont="1" applyFill="1" applyAlignment="1"/>
    <xf numFmtId="5" fontId="4" fillId="0" borderId="0" xfId="0" applyNumberFormat="1" applyFont="1" applyFill="1" applyAlignment="1"/>
    <xf numFmtId="10" fontId="3" fillId="0" borderId="1" xfId="1" applyNumberFormat="1" applyFont="1" applyBorder="1" applyAlignment="1"/>
    <xf numFmtId="0" fontId="3" fillId="0" borderId="0" xfId="0" applyFont="1" applyFill="1" applyAlignment="1"/>
    <xf numFmtId="5" fontId="3" fillId="0" borderId="0" xfId="0" applyNumberFormat="1" applyFont="1" applyFill="1" applyAlignment="1"/>
    <xf numFmtId="10" fontId="3" fillId="0" borderId="0" xfId="0" applyNumberFormat="1" applyFont="1" applyAlignment="1"/>
    <xf numFmtId="5" fontId="4" fillId="0" borderId="0" xfId="0" applyNumberFormat="1" applyFont="1" applyFill="1" applyAlignment="1">
      <alignment horizontal="center"/>
    </xf>
    <xf numFmtId="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0" fontId="3" fillId="0" borderId="1" xfId="0" applyNumberFormat="1" applyFont="1" applyFill="1" applyBorder="1" applyAlignment="1"/>
    <xf numFmtId="5" fontId="3" fillId="0" borderId="0" xfId="0" applyNumberFormat="1" applyFont="1" applyFill="1" applyBorder="1" applyAlignment="1"/>
    <xf numFmtId="5" fontId="4" fillId="0" borderId="0" xfId="0" applyNumberFormat="1" applyFont="1" applyFill="1" applyBorder="1" applyAlignment="1"/>
    <xf numFmtId="10" fontId="3" fillId="0" borderId="0" xfId="0" applyNumberFormat="1" applyFont="1" applyFill="1" applyBorder="1" applyAlignment="1"/>
    <xf numFmtId="5" fontId="4" fillId="0" borderId="0" xfId="0" applyNumberFormat="1" applyFont="1" applyFill="1" applyBorder="1" applyAlignment="1">
      <alignment horizontal="right"/>
    </xf>
    <xf numFmtId="5" fontId="4" fillId="2" borderId="14" xfId="0" applyNumberFormat="1" applyFont="1" applyFill="1" applyBorder="1" applyAlignment="1">
      <alignment horizontal="center"/>
    </xf>
    <xf numFmtId="0" fontId="3" fillId="5" borderId="13" xfId="0" applyFont="1" applyFill="1" applyBorder="1" applyAlignment="1"/>
    <xf numFmtId="0" fontId="3" fillId="5" borderId="16" xfId="0" applyFont="1" applyFill="1" applyBorder="1" applyAlignment="1"/>
    <xf numFmtId="0" fontId="3" fillId="5" borderId="15" xfId="0" applyFont="1" applyFill="1" applyBorder="1" applyAlignment="1"/>
    <xf numFmtId="0" fontId="3" fillId="0" borderId="2" xfId="0" applyFont="1" applyBorder="1" applyAlignment="1"/>
    <xf numFmtId="5" fontId="3" fillId="0" borderId="9" xfId="0" applyNumberFormat="1" applyFont="1" applyBorder="1" applyAlignment="1"/>
    <xf numFmtId="9" fontId="3" fillId="0" borderId="9" xfId="1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5" fontId="3" fillId="0" borderId="1" xfId="0" applyNumberFormat="1" applyFont="1" applyFill="1" applyBorder="1" applyAlignment="1"/>
    <xf numFmtId="9" fontId="3" fillId="0" borderId="1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center"/>
    </xf>
    <xf numFmtId="7" fontId="3" fillId="0" borderId="1" xfId="0" applyNumberFormat="1" applyFont="1" applyFill="1" applyBorder="1" applyAlignment="1"/>
    <xf numFmtId="1" fontId="3" fillId="0" borderId="1" xfId="1" applyNumberFormat="1" applyFont="1" applyFill="1" applyBorder="1" applyAlignment="1">
      <alignment horizontal="right"/>
    </xf>
    <xf numFmtId="0" fontId="3" fillId="0" borderId="0" xfId="0" applyFont="1" applyBorder="1" applyAlignment="1"/>
    <xf numFmtId="5" fontId="5" fillId="0" borderId="0" xfId="0" applyNumberFormat="1" applyFont="1" applyBorder="1" applyAlignment="1"/>
    <xf numFmtId="5" fontId="3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5" fontId="6" fillId="0" borderId="0" xfId="0" applyNumberFormat="1" applyFont="1" applyBorder="1" applyAlignment="1"/>
    <xf numFmtId="5" fontId="6" fillId="0" borderId="4" xfId="0" applyNumberFormat="1" applyFont="1" applyBorder="1" applyAlignment="1"/>
    <xf numFmtId="0" fontId="3" fillId="0" borderId="5" xfId="0" applyFont="1" applyBorder="1" applyAlignment="1"/>
    <xf numFmtId="5" fontId="3" fillId="0" borderId="6" xfId="0" applyNumberFormat="1" applyFont="1" applyBorder="1" applyAlignment="1"/>
    <xf numFmtId="10" fontId="3" fillId="0" borderId="0" xfId="1" applyNumberFormat="1" applyFont="1" applyAlignment="1"/>
    <xf numFmtId="5" fontId="7" fillId="0" borderId="0" xfId="0" applyNumberFormat="1" applyFont="1" applyAlignment="1"/>
    <xf numFmtId="0" fontId="7" fillId="0" borderId="0" xfId="0" applyFont="1"/>
    <xf numFmtId="5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1" fontId="7" fillId="0" borderId="0" xfId="0" applyNumberFormat="1" applyFont="1" applyAlignment="1"/>
    <xf numFmtId="9" fontId="7" fillId="0" borderId="0" xfId="0" applyNumberFormat="1" applyFont="1" applyAlignment="1">
      <alignment horizontal="center"/>
    </xf>
    <xf numFmtId="9" fontId="7" fillId="0" borderId="0" xfId="0" applyNumberFormat="1" applyFont="1"/>
    <xf numFmtId="9" fontId="7" fillId="0" borderId="0" xfId="0" applyNumberFormat="1" applyFont="1" applyAlignment="1">
      <alignment horizontal="left"/>
    </xf>
    <xf numFmtId="1" fontId="7" fillId="0" borderId="0" xfId="0" applyNumberFormat="1" applyFont="1"/>
    <xf numFmtId="1" fontId="7" fillId="0" borderId="0" xfId="0" applyNumberFormat="1" applyFont="1" applyAlignment="1">
      <alignment horizontal="center"/>
    </xf>
    <xf numFmtId="10" fontId="7" fillId="0" borderId="0" xfId="0" applyNumberFormat="1" applyFont="1"/>
    <xf numFmtId="10" fontId="7" fillId="0" borderId="0" xfId="0" applyNumberFormat="1" applyFont="1" applyAlignment="1"/>
    <xf numFmtId="10" fontId="7" fillId="0" borderId="0" xfId="0" applyNumberFormat="1" applyFont="1" applyAlignment="1">
      <alignment horizontal="left"/>
    </xf>
    <xf numFmtId="10" fontId="7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center"/>
    </xf>
    <xf numFmtId="10" fontId="7" fillId="0" borderId="29" xfId="0" applyNumberFormat="1" applyFont="1" applyBorder="1"/>
    <xf numFmtId="0" fontId="7" fillId="0" borderId="29" xfId="0" applyFont="1" applyBorder="1"/>
    <xf numFmtId="10" fontId="3" fillId="4" borderId="22" xfId="0" applyNumberFormat="1" applyFont="1" applyFill="1" applyBorder="1" applyAlignment="1"/>
    <xf numFmtId="10" fontId="7" fillId="0" borderId="0" xfId="0" applyNumberFormat="1" applyFont="1" applyBorder="1" applyAlignment="1"/>
    <xf numFmtId="1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8" fillId="0" borderId="33" xfId="0" applyFont="1" applyBorder="1" applyAlignment="1"/>
    <xf numFmtId="5" fontId="7" fillId="0" borderId="0" xfId="0" applyNumberFormat="1" applyFont="1" applyAlignment="1"/>
    <xf numFmtId="0" fontId="0" fillId="0" borderId="0" xfId="0"/>
    <xf numFmtId="5" fontId="3" fillId="3" borderId="0" xfId="0" applyNumberFormat="1" applyFont="1" applyFill="1" applyAlignment="1"/>
    <xf numFmtId="10" fontId="3" fillId="0" borderId="1" xfId="0" applyNumberFormat="1" applyFont="1" applyBorder="1" applyAlignment="1"/>
    <xf numFmtId="10" fontId="3" fillId="6" borderId="1" xfId="0" applyNumberFormat="1" applyFont="1" applyFill="1" applyBorder="1" applyAlignment="1"/>
    <xf numFmtId="0" fontId="7" fillId="0" borderId="0" xfId="0" applyFont="1"/>
    <xf numFmtId="10" fontId="7" fillId="0" borderId="0" xfId="0" applyNumberFormat="1" applyFont="1"/>
    <xf numFmtId="10" fontId="7" fillId="0" borderId="0" xfId="0" applyNumberFormat="1" applyFont="1" applyAlignment="1"/>
    <xf numFmtId="0" fontId="7" fillId="0" borderId="0" xfId="0" applyFont="1" applyAlignment="1"/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5" fontId="3" fillId="0" borderId="0" xfId="0" applyNumberFormat="1" applyFont="1" applyAlignment="1">
      <alignment horizontal="left"/>
    </xf>
    <xf numFmtId="0" fontId="4" fillId="3" borderId="0" xfId="0" applyFont="1" applyFill="1" applyAlignment="1"/>
    <xf numFmtId="0" fontId="3" fillId="0" borderId="0" xfId="0" applyFont="1" applyAlignment="1"/>
    <xf numFmtId="5" fontId="3" fillId="4" borderId="18" xfId="0" applyNumberFormat="1" applyFont="1" applyFill="1" applyBorder="1" applyAlignment="1"/>
    <xf numFmtId="0" fontId="3" fillId="4" borderId="21" xfId="0" applyFont="1" applyFill="1" applyBorder="1" applyAlignment="1"/>
    <xf numFmtId="5" fontId="9" fillId="5" borderId="31" xfId="0" applyNumberFormat="1" applyFont="1" applyFill="1" applyBorder="1" applyAlignment="1">
      <alignment vertical="center"/>
    </xf>
    <xf numFmtId="0" fontId="3" fillId="5" borderId="35" xfId="0" applyFont="1" applyFill="1" applyBorder="1" applyAlignment="1">
      <alignment vertical="center"/>
    </xf>
    <xf numFmtId="0" fontId="3" fillId="5" borderId="36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/>
    <xf numFmtId="0" fontId="4" fillId="0" borderId="38" xfId="0" applyFont="1" applyFill="1" applyBorder="1" applyAlignment="1">
      <alignment vertical="top"/>
    </xf>
    <xf numFmtId="0" fontId="4" fillId="0" borderId="39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3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2" fillId="0" borderId="0" xfId="0" applyFont="1" applyFill="1" applyBorder="1" applyAlignment="1"/>
    <xf numFmtId="0" fontId="11" fillId="0" borderId="0" xfId="0" applyFont="1" applyFill="1" applyBorder="1"/>
    <xf numFmtId="0" fontId="13" fillId="0" borderId="0" xfId="0" applyFont="1" applyFill="1" applyBorder="1" applyAlignment="1"/>
    <xf numFmtId="0" fontId="14" fillId="0" borderId="0" xfId="0" applyFont="1" applyFill="1" applyBorder="1" applyAlignment="1"/>
    <xf numFmtId="5" fontId="10" fillId="0" borderId="0" xfId="0" applyNumberFormat="1" applyFont="1" applyAlignment="1">
      <alignment vertical="center"/>
    </xf>
    <xf numFmtId="0" fontId="10" fillId="7" borderId="27" xfId="0" applyFont="1" applyFill="1" applyBorder="1" applyAlignment="1">
      <alignment vertical="center"/>
    </xf>
    <xf numFmtId="5" fontId="9" fillId="7" borderId="27" xfId="0" applyNumberFormat="1" applyFont="1" applyFill="1" applyBorder="1" applyAlignment="1">
      <alignment vertical="center"/>
    </xf>
    <xf numFmtId="5" fontId="4" fillId="7" borderId="26" xfId="0" applyNumberFormat="1" applyFont="1" applyFill="1" applyBorder="1" applyAlignment="1">
      <alignment vertical="center"/>
    </xf>
    <xf numFmtId="42" fontId="4" fillId="7" borderId="11" xfId="0" applyNumberFormat="1" applyFont="1" applyFill="1" applyBorder="1" applyAlignment="1"/>
    <xf numFmtId="42" fontId="4" fillId="7" borderId="12" xfId="0" applyNumberFormat="1" applyFont="1" applyFill="1" applyBorder="1" applyAlignment="1"/>
    <xf numFmtId="42" fontId="4" fillId="0" borderId="0" xfId="0" applyNumberFormat="1" applyFont="1" applyAlignment="1"/>
    <xf numFmtId="42" fontId="3" fillId="0" borderId="0" xfId="0" applyNumberFormat="1" applyFont="1" applyAlignment="1"/>
    <xf numFmtId="42" fontId="9" fillId="7" borderId="11" xfId="0" applyNumberFormat="1" applyFont="1" applyFill="1" applyBorder="1" applyAlignment="1">
      <alignment horizontal="right" vertical="center"/>
    </xf>
    <xf numFmtId="42" fontId="9" fillId="7" borderId="12" xfId="0" applyNumberFormat="1" applyFont="1" applyFill="1" applyBorder="1" applyAlignment="1">
      <alignment vertical="center"/>
    </xf>
    <xf numFmtId="42" fontId="3" fillId="0" borderId="0" xfId="0" applyNumberFormat="1" applyFont="1" applyAlignment="1">
      <alignment horizontal="fill"/>
    </xf>
    <xf numFmtId="42" fontId="3" fillId="0" borderId="1" xfId="2" applyNumberFormat="1" applyFont="1" applyFill="1" applyBorder="1" applyAlignment="1" applyProtection="1">
      <alignment horizontal="center"/>
      <protection locked="0"/>
    </xf>
    <xf numFmtId="42" fontId="3" fillId="0" borderId="1" xfId="2" applyNumberFormat="1" applyFont="1" applyFill="1" applyBorder="1" applyAlignment="1" applyProtection="1">
      <alignment horizontal="center"/>
    </xf>
    <xf numFmtId="42" fontId="3" fillId="0" borderId="1" xfId="2" applyNumberFormat="1" applyFont="1" applyFill="1" applyBorder="1" applyAlignment="1">
      <alignment horizontal="center"/>
    </xf>
    <xf numFmtId="42" fontId="3" fillId="0" borderId="9" xfId="0" applyNumberFormat="1" applyFont="1" applyBorder="1" applyAlignment="1"/>
    <xf numFmtId="42" fontId="3" fillId="0" borderId="17" xfId="0" applyNumberFormat="1" applyFont="1" applyBorder="1" applyAlignment="1"/>
    <xf numFmtId="42" fontId="3" fillId="0" borderId="10" xfId="0" applyNumberFormat="1" applyFont="1" applyBorder="1" applyAlignment="1"/>
    <xf numFmtId="42" fontId="3" fillId="4" borderId="1" xfId="0" applyNumberFormat="1" applyFont="1" applyFill="1" applyBorder="1" applyAlignment="1"/>
    <xf numFmtId="42" fontId="3" fillId="4" borderId="18" xfId="0" applyNumberFormat="1" applyFont="1" applyFill="1" applyBorder="1" applyAlignment="1"/>
    <xf numFmtId="42" fontId="3" fillId="4" borderId="3" xfId="0" applyNumberFormat="1" applyFont="1" applyFill="1" applyBorder="1" applyAlignment="1"/>
    <xf numFmtId="42" fontId="3" fillId="0" borderId="1" xfId="0" applyNumberFormat="1" applyFont="1" applyBorder="1" applyAlignment="1"/>
    <xf numFmtId="42" fontId="3" fillId="0" borderId="18" xfId="0" applyNumberFormat="1" applyFont="1" applyBorder="1" applyAlignment="1"/>
    <xf numFmtId="42" fontId="3" fillId="0" borderId="3" xfId="0" applyNumberFormat="1" applyFont="1" applyBorder="1" applyAlignment="1"/>
    <xf numFmtId="42" fontId="4" fillId="0" borderId="7" xfId="0" applyNumberFormat="1" applyFont="1" applyBorder="1" applyAlignment="1"/>
    <xf numFmtId="42" fontId="4" fillId="0" borderId="20" xfId="0" applyNumberFormat="1" applyFont="1" applyBorder="1" applyAlignment="1"/>
    <xf numFmtId="42" fontId="4" fillId="0" borderId="8" xfId="0" applyNumberFormat="1" applyFont="1" applyBorder="1" applyAlignment="1"/>
    <xf numFmtId="42" fontId="4" fillId="5" borderId="7" xfId="0" applyNumberFormat="1" applyFont="1" applyFill="1" applyBorder="1" applyAlignment="1"/>
    <xf numFmtId="42" fontId="4" fillId="5" borderId="8" xfId="0" applyNumberFormat="1" applyFont="1" applyFill="1" applyBorder="1" applyAlignment="1"/>
    <xf numFmtId="42" fontId="4" fillId="5" borderId="11" xfId="0" applyNumberFormat="1" applyFont="1" applyFill="1" applyBorder="1" applyAlignment="1"/>
    <xf numFmtId="42" fontId="4" fillId="5" borderId="19" xfId="0" applyNumberFormat="1" applyFont="1" applyFill="1" applyBorder="1" applyAlignment="1"/>
    <xf numFmtId="42" fontId="4" fillId="5" borderId="12" xfId="0" applyNumberFormat="1" applyFont="1" applyFill="1" applyBorder="1" applyAlignment="1"/>
    <xf numFmtId="42" fontId="3" fillId="6" borderId="9" xfId="0" applyNumberFormat="1" applyFont="1" applyFill="1" applyBorder="1" applyAlignment="1"/>
    <xf numFmtId="42" fontId="3" fillId="6" borderId="10" xfId="0" applyNumberFormat="1" applyFont="1" applyFill="1" applyBorder="1" applyAlignment="1"/>
    <xf numFmtId="42" fontId="3" fillId="0" borderId="1" xfId="0" applyNumberFormat="1" applyFont="1" applyFill="1" applyBorder="1" applyAlignment="1"/>
    <xf numFmtId="42" fontId="3" fillId="0" borderId="9" xfId="0" applyNumberFormat="1" applyFont="1" applyFill="1" applyBorder="1" applyAlignment="1"/>
    <xf numFmtId="42" fontId="3" fillId="0" borderId="10" xfId="0" applyNumberFormat="1" applyFont="1" applyFill="1" applyBorder="1" applyAlignment="1"/>
    <xf numFmtId="42" fontId="3" fillId="6" borderId="1" xfId="0" applyNumberFormat="1" applyFont="1" applyFill="1" applyBorder="1" applyAlignment="1"/>
    <xf numFmtId="42" fontId="3" fillId="4" borderId="10" xfId="0" applyNumberFormat="1" applyFont="1" applyFill="1" applyBorder="1" applyAlignment="1"/>
    <xf numFmtId="42" fontId="4" fillId="0" borderId="1" xfId="0" applyNumberFormat="1" applyFont="1" applyBorder="1" applyAlignment="1"/>
    <xf numFmtId="42" fontId="4" fillId="0" borderId="3" xfId="0" applyNumberFormat="1" applyFont="1" applyBorder="1" applyAlignment="1"/>
    <xf numFmtId="42" fontId="3" fillId="0" borderId="18" xfId="0" applyNumberFormat="1" applyFont="1" applyFill="1" applyBorder="1" applyAlignment="1"/>
    <xf numFmtId="42" fontId="3" fillId="0" borderId="3" xfId="0" applyNumberFormat="1" applyFont="1" applyFill="1" applyBorder="1" applyAlignment="1"/>
    <xf numFmtId="42" fontId="4" fillId="4" borderId="1" xfId="0" applyNumberFormat="1" applyFont="1" applyFill="1" applyBorder="1" applyAlignment="1"/>
    <xf numFmtId="42" fontId="4" fillId="4" borderId="3" xfId="0" applyNumberFormat="1" applyFont="1" applyFill="1" applyBorder="1" applyAlignment="1"/>
    <xf numFmtId="42" fontId="4" fillId="0" borderId="3" xfId="0" applyNumberFormat="1" applyFont="1" applyFill="1" applyBorder="1" applyAlignment="1"/>
    <xf numFmtId="0" fontId="4" fillId="5" borderId="13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wrapText="1"/>
    </xf>
    <xf numFmtId="42" fontId="3" fillId="0" borderId="1" xfId="0" applyNumberFormat="1" applyFont="1" applyFill="1" applyBorder="1" applyAlignment="1">
      <alignment vertical="center"/>
    </xf>
    <xf numFmtId="165" fontId="3" fillId="0" borderId="38" xfId="2" applyNumberFormat="1" applyFont="1" applyFill="1" applyBorder="1" applyAlignment="1" applyProtection="1">
      <alignment vertical="center" wrapText="1"/>
      <protection locked="0"/>
    </xf>
    <xf numFmtId="165" fontId="3" fillId="0" borderId="39" xfId="2" applyNumberFormat="1" applyFont="1" applyFill="1" applyBorder="1" applyAlignment="1" applyProtection="1">
      <alignment vertical="center" wrapText="1"/>
      <protection locked="0"/>
    </xf>
    <xf numFmtId="9" fontId="3" fillId="0" borderId="17" xfId="1" applyFont="1" applyFill="1" applyBorder="1" applyAlignment="1" applyProtection="1">
      <alignment horizontal="right" vertical="center" wrapText="1"/>
      <protection locked="0"/>
    </xf>
    <xf numFmtId="9" fontId="3" fillId="0" borderId="30" xfId="1" applyFont="1" applyFill="1" applyBorder="1" applyAlignment="1" applyProtection="1">
      <alignment horizontal="right" vertical="center" wrapText="1"/>
      <protection locked="0"/>
    </xf>
    <xf numFmtId="0" fontId="4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5" fontId="3" fillId="4" borderId="18" xfId="0" applyNumberFormat="1" applyFont="1" applyFill="1" applyBorder="1" applyAlignment="1"/>
    <xf numFmtId="0" fontId="3" fillId="4" borderId="21" xfId="0" applyFont="1" applyFill="1" applyBorder="1" applyAlignment="1"/>
    <xf numFmtId="0" fontId="3" fillId="4" borderId="22" xfId="0" applyFont="1" applyFill="1" applyBorder="1" applyAlignment="1"/>
    <xf numFmtId="5" fontId="4" fillId="0" borderId="18" xfId="0" applyNumberFormat="1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9" fontId="3" fillId="0" borderId="43" xfId="1" applyFont="1" applyFill="1" applyBorder="1" applyAlignment="1" applyProtection="1">
      <alignment vertical="center" wrapText="1"/>
      <protection locked="0"/>
    </xf>
    <xf numFmtId="9" fontId="3" fillId="0" borderId="44" xfId="1" applyFont="1" applyFill="1" applyBorder="1" applyAlignment="1" applyProtection="1">
      <alignment vertical="center" wrapText="1"/>
      <protection locked="0"/>
    </xf>
    <xf numFmtId="5" fontId="3" fillId="0" borderId="17" xfId="0" applyNumberFormat="1" applyFont="1" applyBorder="1" applyAlignment="1"/>
    <xf numFmtId="0" fontId="3" fillId="0" borderId="29" xfId="0" applyFont="1" applyBorder="1" applyAlignment="1"/>
    <xf numFmtId="0" fontId="3" fillId="0" borderId="30" xfId="0" applyFont="1" applyBorder="1" applyAlignment="1"/>
    <xf numFmtId="5" fontId="3" fillId="0" borderId="18" xfId="0" applyNumberFormat="1" applyFont="1" applyBorder="1" applyAlignment="1"/>
    <xf numFmtId="5" fontId="4" fillId="5" borderId="26" xfId="0" applyNumberFormat="1" applyFont="1" applyFill="1" applyBorder="1" applyAlignment="1"/>
    <xf numFmtId="5" fontId="4" fillId="5" borderId="27" xfId="0" applyNumberFormat="1" applyFont="1" applyFill="1" applyBorder="1" applyAlignment="1"/>
    <xf numFmtId="5" fontId="4" fillId="5" borderId="42" xfId="0" applyNumberFormat="1" applyFont="1" applyFill="1" applyBorder="1" applyAlignment="1"/>
    <xf numFmtId="5" fontId="4" fillId="6" borderId="1" xfId="0" applyNumberFormat="1" applyFont="1" applyFill="1" applyBorder="1" applyAlignment="1"/>
    <xf numFmtId="0" fontId="4" fillId="0" borderId="27" xfId="0" applyFont="1" applyBorder="1" applyAlignment="1"/>
    <xf numFmtId="0" fontId="4" fillId="0" borderId="28" xfId="0" applyFont="1" applyBorder="1" applyAlignment="1"/>
    <xf numFmtId="5" fontId="3" fillId="0" borderId="18" xfId="0" applyNumberFormat="1" applyFont="1" applyFill="1" applyBorder="1" applyAlignment="1"/>
    <xf numFmtId="0" fontId="3" fillId="0" borderId="21" xfId="0" applyFont="1" applyFill="1" applyBorder="1" applyAlignment="1"/>
    <xf numFmtId="0" fontId="3" fillId="0" borderId="22" xfId="0" applyFont="1" applyFill="1" applyBorder="1" applyAlignment="1"/>
    <xf numFmtId="5" fontId="4" fillId="4" borderId="18" xfId="0" applyNumberFormat="1" applyFont="1" applyFill="1" applyBorder="1" applyAlignment="1"/>
    <xf numFmtId="0" fontId="4" fillId="4" borderId="21" xfId="0" applyFont="1" applyFill="1" applyBorder="1" applyAlignment="1"/>
    <xf numFmtId="0" fontId="4" fillId="4" borderId="22" xfId="0" applyFont="1" applyFill="1" applyBorder="1" applyAlignment="1"/>
    <xf numFmtId="5" fontId="3" fillId="6" borderId="18" xfId="0" applyNumberFormat="1" applyFont="1" applyFill="1" applyBorder="1" applyAlignment="1"/>
    <xf numFmtId="0" fontId="3" fillId="6" borderId="21" xfId="0" applyFont="1" applyFill="1" applyBorder="1" applyAlignment="1"/>
    <xf numFmtId="0" fontId="3" fillId="6" borderId="22" xfId="0" applyFont="1" applyFill="1" applyBorder="1" applyAlignment="1"/>
    <xf numFmtId="5" fontId="4" fillId="5" borderId="23" xfId="0" applyNumberFormat="1" applyFont="1" applyFill="1" applyBorder="1" applyAlignment="1"/>
    <xf numFmtId="0" fontId="4" fillId="5" borderId="24" xfId="0" applyFont="1" applyFill="1" applyBorder="1" applyAlignment="1"/>
    <xf numFmtId="0" fontId="4" fillId="5" borderId="25" xfId="0" applyFont="1" applyFill="1" applyBorder="1" applyAlignment="1"/>
    <xf numFmtId="0" fontId="3" fillId="0" borderId="33" xfId="0" applyFont="1" applyBorder="1" applyAlignment="1"/>
    <xf numFmtId="0" fontId="3" fillId="0" borderId="34" xfId="0" applyFont="1" applyBorder="1" applyAlignment="1"/>
    <xf numFmtId="5" fontId="4" fillId="5" borderId="2" xfId="0" applyNumberFormat="1" applyFont="1" applyFill="1" applyBorder="1" applyAlignment="1"/>
    <xf numFmtId="5" fontId="4" fillId="5" borderId="0" xfId="0" applyNumberFormat="1" applyFont="1" applyFill="1" applyBorder="1" applyAlignment="1"/>
    <xf numFmtId="5" fontId="4" fillId="5" borderId="4" xfId="0" applyNumberFormat="1" applyFont="1" applyFill="1" applyBorder="1" applyAlignment="1"/>
    <xf numFmtId="5" fontId="4" fillId="0" borderId="1" xfId="0" applyNumberFormat="1" applyFont="1" applyFill="1" applyBorder="1" applyAlignment="1">
      <alignment horizontal="center" wrapText="1"/>
    </xf>
    <xf numFmtId="5" fontId="4" fillId="3" borderId="0" xfId="0" applyNumberFormat="1" applyFont="1" applyFill="1" applyAlignment="1"/>
    <xf numFmtId="0" fontId="3" fillId="0" borderId="0" xfId="0" applyFont="1" applyAlignment="1"/>
    <xf numFmtId="5" fontId="4" fillId="0" borderId="14" xfId="0" applyNumberFormat="1" applyFont="1" applyFill="1" applyBorder="1" applyAlignment="1">
      <alignment horizontal="center" wrapText="1"/>
    </xf>
    <xf numFmtId="5" fontId="4" fillId="0" borderId="9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5" fontId="4" fillId="0" borderId="1" xfId="0" applyNumberFormat="1" applyFont="1" applyBorder="1" applyAlignment="1"/>
    <xf numFmtId="5" fontId="3" fillId="0" borderId="0" xfId="0" applyNumberFormat="1" applyFont="1" applyAlignment="1">
      <alignment horizontal="left"/>
    </xf>
    <xf numFmtId="5" fontId="4" fillId="0" borderId="7" xfId="0" applyNumberFormat="1" applyFont="1" applyBorder="1" applyAlignment="1"/>
    <xf numFmtId="0" fontId="4" fillId="3" borderId="0" xfId="0" applyFont="1" applyFill="1" applyAlignment="1"/>
    <xf numFmtId="5" fontId="3" fillId="6" borderId="17" xfId="0" applyNumberFormat="1" applyFont="1" applyFill="1" applyBorder="1" applyAlignment="1"/>
    <xf numFmtId="0" fontId="3" fillId="6" borderId="29" xfId="0" applyFont="1" applyFill="1" applyBorder="1" applyAlignment="1"/>
    <xf numFmtId="0" fontId="3" fillId="6" borderId="30" xfId="0" applyFont="1" applyFill="1" applyBorder="1" applyAlignment="1"/>
    <xf numFmtId="0" fontId="3" fillId="0" borderId="1" xfId="0" applyFont="1" applyBorder="1" applyAlignment="1"/>
    <xf numFmtId="5" fontId="4" fillId="5" borderId="31" xfId="0" applyNumberFormat="1" applyFont="1" applyFill="1" applyBorder="1" applyAlignment="1"/>
    <xf numFmtId="0" fontId="3" fillId="5" borderId="32" xfId="0" applyFont="1" applyFill="1" applyBorder="1" applyAlignment="1"/>
    <xf numFmtId="0" fontId="4" fillId="8" borderId="0" xfId="0" applyFont="1" applyFill="1" applyBorder="1" applyAlignment="1">
      <alignment vertical="center" wrapText="1"/>
    </xf>
    <xf numFmtId="0" fontId="4" fillId="8" borderId="37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4" fillId="8" borderId="41" xfId="0" applyFont="1" applyFill="1" applyBorder="1" applyAlignment="1">
      <alignment horizontal="center" vertical="center" wrapText="1"/>
    </xf>
    <xf numFmtId="5" fontId="4" fillId="7" borderId="26" xfId="0" applyNumberFormat="1" applyFont="1" applyFill="1" applyBorder="1" applyAlignment="1"/>
    <xf numFmtId="5" fontId="4" fillId="7" borderId="27" xfId="0" applyNumberFormat="1" applyFont="1" applyFill="1" applyBorder="1" applyAlignment="1"/>
    <xf numFmtId="5" fontId="4" fillId="7" borderId="28" xfId="0" applyNumberFormat="1" applyFont="1" applyFill="1" applyBorder="1" applyAlignment="1"/>
    <xf numFmtId="0" fontId="4" fillId="0" borderId="38" xfId="0" applyFont="1" applyFill="1" applyBorder="1" applyAlignment="1">
      <alignment vertical="top"/>
    </xf>
    <xf numFmtId="0" fontId="4" fillId="0" borderId="33" xfId="0" applyFont="1" applyFill="1" applyBorder="1" applyAlignment="1">
      <alignment vertical="top"/>
    </xf>
    <xf numFmtId="0" fontId="4" fillId="0" borderId="43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29" xfId="0" applyFont="1" applyFill="1" applyBorder="1" applyAlignment="1">
      <alignment vertical="top"/>
    </xf>
    <xf numFmtId="0" fontId="4" fillId="0" borderId="18" xfId="0" applyFont="1" applyFill="1" applyBorder="1" applyAlignment="1">
      <alignment horizontal="right"/>
    </xf>
    <xf numFmtId="0" fontId="4" fillId="9" borderId="1" xfId="0" applyFont="1" applyFill="1" applyBorder="1" applyAlignment="1">
      <alignment horizontal="right"/>
    </xf>
    <xf numFmtId="0" fontId="4" fillId="10" borderId="1" xfId="0" applyFont="1" applyFill="1" applyBorder="1" applyAlignment="1">
      <alignment horizontal="right"/>
    </xf>
    <xf numFmtId="0" fontId="4" fillId="11" borderId="1" xfId="0" applyFont="1" applyFill="1" applyBorder="1" applyAlignment="1">
      <alignment horizontal="right"/>
    </xf>
    <xf numFmtId="0" fontId="7" fillId="0" borderId="29" xfId="0" applyFont="1" applyBorder="1" applyAlignment="1"/>
    <xf numFmtId="0" fontId="7" fillId="0" borderId="0" xfId="0" applyFont="1" applyAlignment="1"/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left"/>
    </xf>
    <xf numFmtId="0" fontId="7" fillId="0" borderId="21" xfId="0" applyFont="1" applyBorder="1" applyAlignment="1"/>
    <xf numFmtId="0" fontId="7" fillId="0" borderId="29" xfId="0" applyFont="1" applyBorder="1" applyAlignment="1">
      <alignment vertical="center"/>
    </xf>
    <xf numFmtId="6" fontId="7" fillId="0" borderId="29" xfId="0" applyNumberFormat="1" applyFont="1" applyBorder="1" applyAlignment="1">
      <alignment horizontal="left"/>
    </xf>
    <xf numFmtId="0" fontId="7" fillId="0" borderId="18" xfId="0" applyFont="1" applyBorder="1" applyAlignment="1"/>
    <xf numFmtId="0" fontId="7" fillId="0" borderId="22" xfId="0" applyFont="1" applyBorder="1" applyAlignment="1"/>
    <xf numFmtId="41" fontId="7" fillId="0" borderId="18" xfId="0" applyNumberFormat="1" applyFont="1" applyBorder="1" applyAlignment="1"/>
    <xf numFmtId="0" fontId="7" fillId="0" borderId="1" xfId="0" applyFont="1" applyBorder="1" applyAlignment="1"/>
    <xf numFmtId="5" fontId="7" fillId="0" borderId="18" xfId="0" applyNumberFormat="1" applyFont="1" applyBorder="1" applyAlignment="1"/>
    <xf numFmtId="5" fontId="7" fillId="0" borderId="22" xfId="0" applyNumberFormat="1" applyFont="1" applyBorder="1" applyAlignment="1"/>
    <xf numFmtId="164" fontId="7" fillId="0" borderId="1" xfId="0" applyNumberFormat="1" applyFont="1" applyBorder="1" applyAlignment="1"/>
    <xf numFmtId="0" fontId="7" fillId="0" borderId="17" xfId="0" applyFont="1" applyBorder="1" applyAlignment="1"/>
    <xf numFmtId="164" fontId="7" fillId="0" borderId="18" xfId="0" applyNumberFormat="1" applyFont="1" applyBorder="1" applyAlignment="1"/>
    <xf numFmtId="164" fontId="7" fillId="0" borderId="22" xfId="0" applyNumberFormat="1" applyFont="1" applyBorder="1" applyAlignment="1"/>
    <xf numFmtId="0" fontId="8" fillId="0" borderId="0" xfId="0" applyFont="1" applyAlignment="1"/>
    <xf numFmtId="5" fontId="7" fillId="0" borderId="0" xfId="0" applyNumberFormat="1" applyFont="1" applyAlignment="1"/>
    <xf numFmtId="0" fontId="8" fillId="0" borderId="0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">
    <cellStyle name="Comma" xfId="2" builtinId="3"/>
    <cellStyle name="Currency 2" xf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showGridLines="0" tabSelected="1" zoomScale="120" zoomScaleNormal="120" workbookViewId="0">
      <selection activeCell="D10" sqref="D10"/>
    </sheetView>
  </sheetViews>
  <sheetFormatPr defaultColWidth="10.7109375" defaultRowHeight="12" customHeight="1"/>
  <cols>
    <col min="1" max="1" width="2" style="82" customWidth="1"/>
    <col min="2" max="2" width="23.42578125" style="82" bestFit="1" customWidth="1"/>
    <col min="3" max="3" width="10.85546875" style="82" customWidth="1"/>
    <col min="4" max="4" width="17.140625" style="82" bestFit="1" customWidth="1"/>
    <col min="5" max="5" width="6.140625" style="82" bestFit="1" customWidth="1"/>
    <col min="6" max="6" width="9.28515625" style="82" customWidth="1"/>
    <col min="7" max="12" width="10.7109375" style="4" customWidth="1"/>
    <col min="13" max="13" width="11.7109375" style="82" customWidth="1"/>
    <col min="14" max="14" width="10.7109375" style="82"/>
    <col min="15" max="15" width="17.28515625" style="82" customWidth="1"/>
    <col min="16" max="16384" width="10.7109375" style="82"/>
  </cols>
  <sheetData>
    <row r="1" spans="1:14" ht="12.75">
      <c r="A1" s="3" t="s">
        <v>0</v>
      </c>
      <c r="J1" s="5"/>
      <c r="K1" s="5"/>
    </row>
    <row r="2" spans="1:14" ht="12.75">
      <c r="A2" s="80" t="s">
        <v>24</v>
      </c>
      <c r="D2" s="6" t="s">
        <v>1</v>
      </c>
      <c r="G2" s="82"/>
    </row>
    <row r="3" spans="1:14" ht="12.75">
      <c r="A3" s="80" t="s">
        <v>32</v>
      </c>
      <c r="D3" s="80" t="s">
        <v>26</v>
      </c>
      <c r="G3" s="82"/>
    </row>
    <row r="4" spans="1:14" ht="12.75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4" ht="12.75">
      <c r="A5" s="189" t="s">
        <v>31</v>
      </c>
      <c r="B5" s="190"/>
      <c r="C5" s="190"/>
      <c r="D5" s="7"/>
      <c r="E5" s="7"/>
      <c r="F5" s="81"/>
      <c r="G5" s="70"/>
      <c r="H5" s="70"/>
      <c r="I5" s="70"/>
      <c r="J5" s="198" t="s">
        <v>111</v>
      </c>
      <c r="K5" s="190"/>
      <c r="L5" s="190"/>
      <c r="M5" s="190"/>
    </row>
    <row r="6" spans="1:14" s="10" customFormat="1" ht="12.75">
      <c r="A6" s="8"/>
      <c r="B6" s="195" t="s">
        <v>109</v>
      </c>
      <c r="C6" s="195"/>
      <c r="D6" s="9">
        <v>0.59899999999999998</v>
      </c>
      <c r="G6" s="11"/>
      <c r="J6" s="191" t="s">
        <v>28</v>
      </c>
      <c r="K6" s="193" t="s">
        <v>29</v>
      </c>
      <c r="L6" s="188" t="s">
        <v>30</v>
      </c>
      <c r="M6" s="188" t="s">
        <v>101</v>
      </c>
    </row>
    <row r="7" spans="1:14" ht="12.75">
      <c r="A7" s="8"/>
      <c r="B7" s="195" t="s">
        <v>4</v>
      </c>
      <c r="C7" s="195"/>
      <c r="D7" s="9">
        <v>0.42</v>
      </c>
      <c r="E7" s="10"/>
      <c r="F7" s="10"/>
      <c r="G7" s="11"/>
      <c r="J7" s="192"/>
      <c r="K7" s="194"/>
      <c r="L7" s="188"/>
      <c r="M7" s="188"/>
    </row>
    <row r="8" spans="1:14" ht="12.75">
      <c r="A8" s="80"/>
      <c r="H8" s="195" t="s">
        <v>118</v>
      </c>
      <c r="I8" s="195"/>
      <c r="J8" s="71">
        <v>0.3422</v>
      </c>
      <c r="K8" s="71">
        <v>3.6900000000000002E-2</v>
      </c>
      <c r="L8" s="71">
        <v>0.1134</v>
      </c>
      <c r="M8" s="71">
        <v>7.6600000000000001E-2</v>
      </c>
    </row>
    <row r="9" spans="1:14" ht="12.75">
      <c r="H9" s="168" t="s">
        <v>119</v>
      </c>
      <c r="I9" s="168"/>
      <c r="J9" s="72">
        <f>J8*1.03</f>
        <v>0.35249999999999998</v>
      </c>
      <c r="K9" s="72">
        <f>K8*1.03</f>
        <v>3.7999999999999999E-2</v>
      </c>
      <c r="L9" s="72">
        <f>L8*1.03</f>
        <v>0.1168</v>
      </c>
      <c r="M9" s="72">
        <f>M8*1.03</f>
        <v>7.8899999999999998E-2</v>
      </c>
      <c r="N9" s="12"/>
    </row>
    <row r="10" spans="1:14" ht="12.75">
      <c r="H10" s="195" t="s">
        <v>120</v>
      </c>
      <c r="I10" s="195"/>
      <c r="J10" s="71">
        <f>J8*1.03^2</f>
        <v>0.36299999999999999</v>
      </c>
      <c r="K10" s="71">
        <f>K8*1.03^2</f>
        <v>3.9100000000000003E-2</v>
      </c>
      <c r="L10" s="71">
        <f>L8*1.03^2</f>
        <v>0.1203</v>
      </c>
      <c r="M10" s="71">
        <f>M8*1.03^2</f>
        <v>8.1299999999999997E-2</v>
      </c>
      <c r="N10" s="12"/>
    </row>
    <row r="11" spans="1:14" ht="12.75">
      <c r="H11" s="168" t="s">
        <v>121</v>
      </c>
      <c r="I11" s="168"/>
      <c r="J11" s="72">
        <f>J8*1.03^3</f>
        <v>0.37390000000000001</v>
      </c>
      <c r="K11" s="72">
        <f>K8*1.03^3</f>
        <v>4.0300000000000002E-2</v>
      </c>
      <c r="L11" s="72">
        <f>L8*1.03^3</f>
        <v>0.1239</v>
      </c>
      <c r="M11" s="72">
        <f>M8*1.03^3</f>
        <v>8.3699999999999997E-2</v>
      </c>
      <c r="N11" s="12"/>
    </row>
    <row r="12" spans="1:14" ht="12.75">
      <c r="A12" s="10"/>
      <c r="B12" s="10"/>
      <c r="C12" s="11"/>
      <c r="D12" s="13"/>
      <c r="E12" s="14"/>
      <c r="F12" s="15"/>
      <c r="G12" s="11"/>
      <c r="H12" s="195" t="s">
        <v>122</v>
      </c>
      <c r="I12" s="195"/>
      <c r="J12" s="16">
        <f>J8*1.03^4</f>
        <v>0.3851</v>
      </c>
      <c r="K12" s="16">
        <f>K8*1.03^4</f>
        <v>4.1500000000000002E-2</v>
      </c>
      <c r="L12" s="71">
        <f>L8*1.03^4</f>
        <v>0.12759999999999999</v>
      </c>
      <c r="M12" s="71">
        <f>M8*1.03^4</f>
        <v>8.6199999999999999E-2</v>
      </c>
      <c r="N12" s="12"/>
    </row>
    <row r="13" spans="1:14" ht="12.75">
      <c r="A13" s="10"/>
      <c r="B13" s="10"/>
      <c r="C13" s="11"/>
      <c r="D13" s="13"/>
      <c r="E13" s="14"/>
      <c r="F13" s="15"/>
      <c r="G13" s="11"/>
      <c r="H13" s="168" t="s">
        <v>123</v>
      </c>
      <c r="I13" s="168"/>
      <c r="J13" s="72">
        <f>J8*1.03^5</f>
        <v>0.3967</v>
      </c>
      <c r="K13" s="72">
        <f>K8*1.03^5</f>
        <v>4.2799999999999998E-2</v>
      </c>
      <c r="L13" s="72">
        <f>L8*1.03^5</f>
        <v>0.13150000000000001</v>
      </c>
      <c r="M13" s="72">
        <f>M8*1.03^5</f>
        <v>8.8800000000000004E-2</v>
      </c>
      <c r="N13" s="12"/>
    </row>
    <row r="14" spans="1:14" ht="5.25" customHeight="1">
      <c r="A14" s="10"/>
      <c r="B14" s="10"/>
      <c r="C14" s="11"/>
      <c r="D14" s="13"/>
      <c r="E14" s="14"/>
      <c r="F14" s="15"/>
      <c r="G14" s="17"/>
      <c r="H14" s="18"/>
      <c r="I14" s="18"/>
      <c r="J14" s="19"/>
      <c r="K14" s="19"/>
      <c r="L14" s="19"/>
      <c r="M14" s="4"/>
    </row>
    <row r="15" spans="1:14" ht="13.5" thickBot="1">
      <c r="A15" s="8"/>
      <c r="B15" s="8"/>
      <c r="C15" s="14"/>
      <c r="D15" s="13"/>
      <c r="E15" s="20"/>
      <c r="F15" s="15"/>
      <c r="G15" s="21" t="s">
        <v>6</v>
      </c>
      <c r="H15" s="21" t="s">
        <v>7</v>
      </c>
      <c r="I15" s="21" t="s">
        <v>8</v>
      </c>
      <c r="J15" s="21" t="s">
        <v>9</v>
      </c>
      <c r="K15" s="21" t="s">
        <v>40</v>
      </c>
      <c r="L15" s="21" t="s">
        <v>43</v>
      </c>
      <c r="M15" s="21" t="s">
        <v>10</v>
      </c>
    </row>
    <row r="16" spans="1:14" ht="25.5">
      <c r="A16" s="203" t="s">
        <v>11</v>
      </c>
      <c r="B16" s="204"/>
      <c r="C16" s="144" t="s">
        <v>5</v>
      </c>
      <c r="D16" s="145" t="s">
        <v>33</v>
      </c>
      <c r="E16" s="145" t="s">
        <v>34</v>
      </c>
      <c r="F16" s="145" t="s">
        <v>35</v>
      </c>
      <c r="G16" s="22"/>
      <c r="H16" s="22"/>
      <c r="I16" s="22"/>
      <c r="J16" s="22"/>
      <c r="K16" s="23"/>
      <c r="L16" s="23"/>
      <c r="M16" s="24"/>
    </row>
    <row r="17" spans="1:16" ht="12.75">
      <c r="A17" s="25"/>
      <c r="B17" s="26" t="s">
        <v>12</v>
      </c>
      <c r="C17" s="26"/>
      <c r="D17" s="113">
        <v>0</v>
      </c>
      <c r="E17" s="27">
        <v>1</v>
      </c>
      <c r="F17" s="28"/>
      <c r="G17" s="113">
        <f>D17/9*E17*F17</f>
        <v>0</v>
      </c>
      <c r="H17" s="113">
        <f>D17/9*E17*F17*1.03</f>
        <v>0</v>
      </c>
      <c r="I17" s="113">
        <f>D17/9*E17*F17*1.03^2</f>
        <v>0</v>
      </c>
      <c r="J17" s="113">
        <f>D17/9*E17*F17*1.03^3</f>
        <v>0</v>
      </c>
      <c r="K17" s="114">
        <f>D17/9*E17*F17*1.03^4</f>
        <v>0</v>
      </c>
      <c r="L17" s="139">
        <f>D17/9*E17*F17*C17*1.03^5</f>
        <v>0</v>
      </c>
      <c r="M17" s="140">
        <f>SUM(G17:L17)</f>
        <v>0</v>
      </c>
    </row>
    <row r="18" spans="1:16" ht="12.75">
      <c r="A18" s="25"/>
      <c r="B18" s="29" t="s">
        <v>112</v>
      </c>
      <c r="C18" s="29"/>
      <c r="D18" s="113">
        <v>0</v>
      </c>
      <c r="E18" s="30">
        <v>1</v>
      </c>
      <c r="F18" s="31"/>
      <c r="G18" s="132">
        <f>D18/9*E18*F18</f>
        <v>0</v>
      </c>
      <c r="H18" s="113">
        <f>D18/9*E18*F18*1.03</f>
        <v>0</v>
      </c>
      <c r="I18" s="113">
        <f>D18/9*E18*F18*1.03^2</f>
        <v>0</v>
      </c>
      <c r="J18" s="113">
        <f>D18/9*E18*F18*1.03^3</f>
        <v>0</v>
      </c>
      <c r="K18" s="114">
        <f>D18/9*E18*F18*1.03^4</f>
        <v>0</v>
      </c>
      <c r="L18" s="139">
        <f>D18/9*E18*F18*C18*1.03^5</f>
        <v>0</v>
      </c>
      <c r="M18" s="140">
        <f>SUM(G18:L18)</f>
        <v>0</v>
      </c>
    </row>
    <row r="19" spans="1:16" ht="12.75">
      <c r="A19" s="25"/>
      <c r="B19" s="29" t="s">
        <v>112</v>
      </c>
      <c r="C19" s="29"/>
      <c r="D19" s="132">
        <v>0</v>
      </c>
      <c r="E19" s="30">
        <v>1</v>
      </c>
      <c r="F19" s="31"/>
      <c r="G19" s="132">
        <f>D19/9*E19*F19</f>
        <v>0</v>
      </c>
      <c r="H19" s="113">
        <f>D19/9*E19*F19*1.03</f>
        <v>0</v>
      </c>
      <c r="I19" s="113">
        <f>D19/9*E19*F19*1.03^2</f>
        <v>0</v>
      </c>
      <c r="J19" s="113">
        <f>D19/9*E19*F19*1.03^3</f>
        <v>0</v>
      </c>
      <c r="K19" s="114">
        <f>D19/9*E19*F19*1.03^4</f>
        <v>0</v>
      </c>
      <c r="L19" s="139">
        <f>D19/9*E19*F19*C19*1.03^5</f>
        <v>0</v>
      </c>
      <c r="M19" s="140">
        <f>SUM(G19:L19)</f>
        <v>0</v>
      </c>
    </row>
    <row r="20" spans="1:16" ht="12.75">
      <c r="A20" s="25"/>
      <c r="B20" s="29" t="s">
        <v>41</v>
      </c>
      <c r="C20" s="32"/>
      <c r="D20" s="132">
        <v>0</v>
      </c>
      <c r="E20" s="30">
        <v>1</v>
      </c>
      <c r="F20" s="31"/>
      <c r="G20" s="132">
        <f>D20/12*E20*F20</f>
        <v>0</v>
      </c>
      <c r="H20" s="113">
        <f>D20/12*E20*F20*1.03</f>
        <v>0</v>
      </c>
      <c r="I20" s="113">
        <f>D20/12*E20*F20*1.03^2</f>
        <v>0</v>
      </c>
      <c r="J20" s="113">
        <f>D20/12*E20*F20*1.03^3</f>
        <v>0</v>
      </c>
      <c r="K20" s="114">
        <f>D20/12*E20*F20*1.03^4</f>
        <v>0</v>
      </c>
      <c r="L20" s="139">
        <f>D20/9*E20*F20*C20*1.03^5</f>
        <v>0</v>
      </c>
      <c r="M20" s="140">
        <f>SUM(G20:L20)</f>
        <v>0</v>
      </c>
      <c r="O20" s="205" t="s">
        <v>115</v>
      </c>
      <c r="P20" s="205"/>
    </row>
    <row r="21" spans="1:16" ht="12.75">
      <c r="A21" s="25"/>
      <c r="B21" s="174" t="s">
        <v>117</v>
      </c>
      <c r="C21" s="175"/>
      <c r="D21" s="175"/>
      <c r="E21" s="175"/>
      <c r="F21" s="176"/>
      <c r="G21" s="141">
        <f t="shared" ref="G21:M21" si="0">SUM(G17:G20)</f>
        <v>0</v>
      </c>
      <c r="H21" s="141">
        <f t="shared" si="0"/>
        <v>0</v>
      </c>
      <c r="I21" s="141">
        <f t="shared" si="0"/>
        <v>0</v>
      </c>
      <c r="J21" s="141">
        <f t="shared" si="0"/>
        <v>0</v>
      </c>
      <c r="K21" s="141">
        <f t="shared" si="0"/>
        <v>0</v>
      </c>
      <c r="L21" s="141">
        <f t="shared" si="0"/>
        <v>0</v>
      </c>
      <c r="M21" s="142">
        <f t="shared" si="0"/>
        <v>0</v>
      </c>
      <c r="O21" s="205"/>
      <c r="P21" s="205"/>
    </row>
    <row r="22" spans="1:16" ht="12.75">
      <c r="A22" s="25"/>
      <c r="B22" s="29" t="s">
        <v>36</v>
      </c>
      <c r="C22" s="32"/>
      <c r="D22" s="146">
        <v>39460</v>
      </c>
      <c r="E22" s="30">
        <v>0.5</v>
      </c>
      <c r="F22" s="31"/>
      <c r="G22" s="132">
        <f>D22/9*C22*E22*F22</f>
        <v>0</v>
      </c>
      <c r="H22" s="132">
        <f>D22/9*E22*F22*C22*1.03</f>
        <v>0</v>
      </c>
      <c r="I22" s="132">
        <f>D22/9*E22*F22*C22*1.03^2</f>
        <v>0</v>
      </c>
      <c r="J22" s="132">
        <f>D22/9*E22*F22*C22*1.03^3</f>
        <v>0</v>
      </c>
      <c r="K22" s="139">
        <f>D22/9*E22*F22*C22*1.03^4</f>
        <v>0</v>
      </c>
      <c r="L22" s="139">
        <f>D22/9*E22*F22*C22*1.03^5</f>
        <v>0</v>
      </c>
      <c r="M22" s="140">
        <f>SUM(G22:L22)</f>
        <v>0</v>
      </c>
      <c r="O22" s="205"/>
      <c r="P22" s="205"/>
    </row>
    <row r="23" spans="1:16" ht="12.75">
      <c r="A23" s="25"/>
      <c r="B23" s="29" t="s">
        <v>37</v>
      </c>
      <c r="C23" s="32"/>
      <c r="D23" s="146">
        <v>39460</v>
      </c>
      <c r="E23" s="30">
        <v>1</v>
      </c>
      <c r="F23" s="31"/>
      <c r="G23" s="132">
        <f>D23/9*C23*E23*F23</f>
        <v>0</v>
      </c>
      <c r="H23" s="132">
        <f>D23/9*E23*F23*C23*1.03</f>
        <v>0</v>
      </c>
      <c r="I23" s="132">
        <f>D23/9*E23*F23*C23*1.03^2</f>
        <v>0</v>
      </c>
      <c r="J23" s="132">
        <f>D23/9*E23*F23*C23*1.03^3</f>
        <v>0</v>
      </c>
      <c r="K23" s="139">
        <f>D23/9*E23*F23*C23*1.03^4</f>
        <v>0</v>
      </c>
      <c r="L23" s="139">
        <f>D23/9*E23*F23*C23*1.03^5</f>
        <v>0</v>
      </c>
      <c r="M23" s="140">
        <f>SUM(G23:L23)</f>
        <v>0</v>
      </c>
      <c r="O23" s="205"/>
      <c r="P23" s="205"/>
    </row>
    <row r="24" spans="1:16" ht="12.75">
      <c r="A24" s="25"/>
      <c r="B24" s="29" t="s">
        <v>38</v>
      </c>
      <c r="C24" s="32"/>
      <c r="D24" s="146">
        <v>40574</v>
      </c>
      <c r="E24" s="30">
        <v>0.5</v>
      </c>
      <c r="F24" s="31"/>
      <c r="G24" s="132">
        <f>D24/9*C24*E24*F24</f>
        <v>0</v>
      </c>
      <c r="H24" s="132">
        <f>D24/9*E24*F24*C24*1.03</f>
        <v>0</v>
      </c>
      <c r="I24" s="132">
        <f>D24/9*E24*F24*C24*1.03^2</f>
        <v>0</v>
      </c>
      <c r="J24" s="132">
        <f>D24/9*E24*F24*C24*1.03^3</f>
        <v>0</v>
      </c>
      <c r="K24" s="139">
        <f>D24/9*E24*F24*C24*1.03^4</f>
        <v>0</v>
      </c>
      <c r="L24" s="139">
        <f>D24/9*E24*F24*C24*1.03^5</f>
        <v>0</v>
      </c>
      <c r="M24" s="140">
        <f>SUM(G24:L24)</f>
        <v>0</v>
      </c>
      <c r="O24" s="205"/>
      <c r="P24" s="205"/>
    </row>
    <row r="25" spans="1:16" ht="12.75">
      <c r="A25" s="25"/>
      <c r="B25" s="29" t="s">
        <v>39</v>
      </c>
      <c r="C25" s="32"/>
      <c r="D25" s="146">
        <v>40574</v>
      </c>
      <c r="E25" s="30">
        <v>1</v>
      </c>
      <c r="F25" s="31"/>
      <c r="G25" s="132">
        <f>D25/9*C25*E25*F25</f>
        <v>0</v>
      </c>
      <c r="H25" s="132">
        <f>D25/9*E25*F25*C25*1.03</f>
        <v>0</v>
      </c>
      <c r="I25" s="132">
        <f>D25/9*E25*F25*C25*1.03^2</f>
        <v>0</v>
      </c>
      <c r="J25" s="132">
        <f>D25/9*E25*F25*C25*1.03^3</f>
        <v>0</v>
      </c>
      <c r="K25" s="139">
        <f>D25/9*E25*F25*C25*1.03^4</f>
        <v>0</v>
      </c>
      <c r="L25" s="139">
        <f>D25/9*E25*F25*C25*1.03^5</f>
        <v>0</v>
      </c>
      <c r="M25" s="140">
        <f>SUM(G25:L25)</f>
        <v>0</v>
      </c>
      <c r="O25" s="205"/>
      <c r="P25" s="205"/>
    </row>
    <row r="26" spans="1:16" ht="12.75">
      <c r="A26" s="25"/>
      <c r="B26" s="174" t="s">
        <v>113</v>
      </c>
      <c r="C26" s="175"/>
      <c r="D26" s="175"/>
      <c r="E26" s="175"/>
      <c r="F26" s="176"/>
      <c r="G26" s="141">
        <f t="shared" ref="G26:M26" si="1">SUM(G22:G25)</f>
        <v>0</v>
      </c>
      <c r="H26" s="141">
        <f t="shared" si="1"/>
        <v>0</v>
      </c>
      <c r="I26" s="141">
        <f t="shared" si="1"/>
        <v>0</v>
      </c>
      <c r="J26" s="141">
        <f t="shared" si="1"/>
        <v>0</v>
      </c>
      <c r="K26" s="141">
        <f t="shared" si="1"/>
        <v>0</v>
      </c>
      <c r="L26" s="141">
        <f t="shared" si="1"/>
        <v>0</v>
      </c>
      <c r="M26" s="142">
        <f t="shared" si="1"/>
        <v>0</v>
      </c>
      <c r="O26" s="205"/>
      <c r="P26" s="205"/>
    </row>
    <row r="27" spans="1:16" ht="12.75">
      <c r="A27" s="25"/>
      <c r="B27" s="29" t="s">
        <v>27</v>
      </c>
      <c r="C27" s="32"/>
      <c r="D27" s="33"/>
      <c r="E27" s="34">
        <v>80</v>
      </c>
      <c r="F27" s="31"/>
      <c r="G27" s="132">
        <f>C27*D27*E27*F27</f>
        <v>0</v>
      </c>
      <c r="H27" s="132">
        <f>C27*D27*E27*F27*1.03</f>
        <v>0</v>
      </c>
      <c r="I27" s="132">
        <f>C27*D27*E27*F27*1.03^2</f>
        <v>0</v>
      </c>
      <c r="J27" s="132">
        <f>C27*D27*E27*F27*1.03^3</f>
        <v>0</v>
      </c>
      <c r="K27" s="139">
        <f>C27*D27*E27*F27*1.03^4</f>
        <v>0</v>
      </c>
      <c r="L27" s="139">
        <f>D27*E27*F27*G27*1.03^4</f>
        <v>0</v>
      </c>
      <c r="M27" s="140">
        <f>SUM(G27:L27)</f>
        <v>0</v>
      </c>
      <c r="O27" s="205"/>
      <c r="P27" s="205"/>
    </row>
    <row r="28" spans="1:16" ht="12.75">
      <c r="A28" s="25"/>
      <c r="B28" s="35"/>
      <c r="C28" s="195" t="s">
        <v>13</v>
      </c>
      <c r="D28" s="202"/>
      <c r="E28" s="202"/>
      <c r="F28" s="202"/>
      <c r="G28" s="137">
        <f t="shared" ref="G28:L28" si="2">G21+G26+G27</f>
        <v>0</v>
      </c>
      <c r="H28" s="137">
        <f t="shared" si="2"/>
        <v>0</v>
      </c>
      <c r="I28" s="137">
        <f t="shared" si="2"/>
        <v>0</v>
      </c>
      <c r="J28" s="137">
        <f t="shared" si="2"/>
        <v>0</v>
      </c>
      <c r="K28" s="137">
        <f t="shared" si="2"/>
        <v>0</v>
      </c>
      <c r="L28" s="137">
        <f t="shared" si="2"/>
        <v>0</v>
      </c>
      <c r="M28" s="143">
        <f>SUM(G28:L28)</f>
        <v>0</v>
      </c>
      <c r="O28" s="205"/>
      <c r="P28" s="205"/>
    </row>
    <row r="29" spans="1:16" ht="8.25" customHeight="1">
      <c r="A29" s="25"/>
      <c r="B29" s="35"/>
      <c r="C29" s="36"/>
      <c r="D29" s="37"/>
      <c r="E29" s="38"/>
      <c r="F29" s="183"/>
      <c r="G29" s="183"/>
      <c r="H29" s="183"/>
      <c r="I29" s="183"/>
      <c r="J29" s="183"/>
      <c r="K29" s="183"/>
      <c r="L29" s="183"/>
      <c r="M29" s="184"/>
    </row>
    <row r="30" spans="1:16" ht="12.75">
      <c r="A30" s="185" t="s">
        <v>14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7"/>
    </row>
    <row r="31" spans="1:16" ht="12.75">
      <c r="A31" s="25"/>
      <c r="B31" s="199" t="str">
        <f>B17</f>
        <v>P.I.:</v>
      </c>
      <c r="C31" s="200"/>
      <c r="D31" s="200"/>
      <c r="E31" s="200"/>
      <c r="F31" s="201"/>
      <c r="G31" s="130">
        <f>G17*$J$8</f>
        <v>0</v>
      </c>
      <c r="H31" s="130">
        <f>H17*$J$9</f>
        <v>0</v>
      </c>
      <c r="I31" s="130">
        <f>I17*$J$10</f>
        <v>0</v>
      </c>
      <c r="J31" s="130">
        <f>J17*$J$11</f>
        <v>0</v>
      </c>
      <c r="K31" s="130">
        <f>K17*$J$12</f>
        <v>0</v>
      </c>
      <c r="L31" s="130">
        <f>L17*$J$13</f>
        <v>0</v>
      </c>
      <c r="M31" s="131">
        <f t="shared" ref="M31:M39" si="3">SUM(G31:L31)</f>
        <v>0</v>
      </c>
    </row>
    <row r="32" spans="1:16" ht="12.75">
      <c r="A32" s="25"/>
      <c r="B32" s="171" t="str">
        <f>B18</f>
        <v>Co-P.I.:</v>
      </c>
      <c r="C32" s="172"/>
      <c r="D32" s="172"/>
      <c r="E32" s="172"/>
      <c r="F32" s="173"/>
      <c r="G32" s="132">
        <f>G18*$J$8</f>
        <v>0</v>
      </c>
      <c r="H32" s="132">
        <f>H18*$J$9</f>
        <v>0</v>
      </c>
      <c r="I32" s="132">
        <f>I18*$J$10</f>
        <v>0</v>
      </c>
      <c r="J32" s="132">
        <f>J18*$J$11</f>
        <v>0</v>
      </c>
      <c r="K32" s="133">
        <f>K18*$J$12</f>
        <v>0</v>
      </c>
      <c r="L32" s="133">
        <f>L18*$J$13</f>
        <v>0</v>
      </c>
      <c r="M32" s="134">
        <f t="shared" si="3"/>
        <v>0</v>
      </c>
    </row>
    <row r="33" spans="1:13" ht="12.75">
      <c r="A33" s="25"/>
      <c r="B33" s="177" t="str">
        <f>B19</f>
        <v>Co-P.I.:</v>
      </c>
      <c r="C33" s="178"/>
      <c r="D33" s="178"/>
      <c r="E33" s="178"/>
      <c r="F33" s="179"/>
      <c r="G33" s="135">
        <f>G19*$J$8</f>
        <v>0</v>
      </c>
      <c r="H33" s="135">
        <f>H19*$J$9</f>
        <v>0</v>
      </c>
      <c r="I33" s="135">
        <f>I19*$J$10</f>
        <v>0</v>
      </c>
      <c r="J33" s="135">
        <f>J19*$J$11</f>
        <v>0</v>
      </c>
      <c r="K33" s="130">
        <f>K19*$J$12</f>
        <v>0</v>
      </c>
      <c r="L33" s="130">
        <f>L19*$J$13</f>
        <v>0</v>
      </c>
      <c r="M33" s="131">
        <f t="shared" si="3"/>
        <v>0</v>
      </c>
    </row>
    <row r="34" spans="1:13" ht="12.75">
      <c r="A34" s="25"/>
      <c r="B34" s="171" t="s">
        <v>41</v>
      </c>
      <c r="C34" s="172"/>
      <c r="D34" s="172"/>
      <c r="E34" s="172"/>
      <c r="F34" s="173"/>
      <c r="G34" s="132">
        <f>G20*$J$8</f>
        <v>0</v>
      </c>
      <c r="H34" s="132">
        <f>H20*$J$9</f>
        <v>0</v>
      </c>
      <c r="I34" s="132">
        <f>I20*$J$10</f>
        <v>0</v>
      </c>
      <c r="J34" s="132">
        <f>J20*$J$11</f>
        <v>0</v>
      </c>
      <c r="K34" s="113">
        <f>K20*$J$12</f>
        <v>0</v>
      </c>
      <c r="L34" s="113">
        <f>L20*$J$13</f>
        <v>0</v>
      </c>
      <c r="M34" s="115">
        <f t="shared" si="3"/>
        <v>0</v>
      </c>
    </row>
    <row r="35" spans="1:13" ht="12.75">
      <c r="A35" s="25"/>
      <c r="B35" s="153" t="s">
        <v>36</v>
      </c>
      <c r="C35" s="154"/>
      <c r="D35" s="154"/>
      <c r="E35" s="154"/>
      <c r="F35" s="155"/>
      <c r="G35" s="116">
        <f>G22*$K$8</f>
        <v>0</v>
      </c>
      <c r="H35" s="116">
        <f>H22*$K$9</f>
        <v>0</v>
      </c>
      <c r="I35" s="116">
        <f>I22*$K$10</f>
        <v>0</v>
      </c>
      <c r="J35" s="116">
        <f>J22*$K$11</f>
        <v>0</v>
      </c>
      <c r="K35" s="116">
        <f>K22*$K$12</f>
        <v>0</v>
      </c>
      <c r="L35" s="116">
        <f>L22*$K$13</f>
        <v>0</v>
      </c>
      <c r="M35" s="136">
        <f t="shared" si="3"/>
        <v>0</v>
      </c>
    </row>
    <row r="36" spans="1:13" ht="12.75">
      <c r="A36" s="25"/>
      <c r="B36" s="171" t="s">
        <v>37</v>
      </c>
      <c r="C36" s="172"/>
      <c r="D36" s="172"/>
      <c r="E36" s="172"/>
      <c r="F36" s="173"/>
      <c r="G36" s="132">
        <f>G23*$L$8</f>
        <v>0</v>
      </c>
      <c r="H36" s="132">
        <f>H23*$L$9</f>
        <v>0</v>
      </c>
      <c r="I36" s="132">
        <f>I23*$L$10</f>
        <v>0</v>
      </c>
      <c r="J36" s="132">
        <f>J23*$L$11</f>
        <v>0</v>
      </c>
      <c r="K36" s="132">
        <f>K23*$L$12</f>
        <v>0</v>
      </c>
      <c r="L36" s="132">
        <f>L23*$L$13</f>
        <v>0</v>
      </c>
      <c r="M36" s="115">
        <f t="shared" si="3"/>
        <v>0</v>
      </c>
    </row>
    <row r="37" spans="1:13" ht="12.75">
      <c r="A37" s="25"/>
      <c r="B37" s="153" t="s">
        <v>38</v>
      </c>
      <c r="C37" s="154"/>
      <c r="D37" s="154"/>
      <c r="E37" s="154"/>
      <c r="F37" s="155"/>
      <c r="G37" s="116">
        <f>G24*$K$8</f>
        <v>0</v>
      </c>
      <c r="H37" s="116">
        <f>H24*$K$9</f>
        <v>0</v>
      </c>
      <c r="I37" s="116">
        <f>I24*$K$10</f>
        <v>0</v>
      </c>
      <c r="J37" s="116">
        <f>J24*$K$11</f>
        <v>0</v>
      </c>
      <c r="K37" s="116">
        <f>K24*$K$12</f>
        <v>0</v>
      </c>
      <c r="L37" s="116">
        <f>L24*$K$13</f>
        <v>0</v>
      </c>
      <c r="M37" s="136">
        <f t="shared" si="3"/>
        <v>0</v>
      </c>
    </row>
    <row r="38" spans="1:13" ht="12.75">
      <c r="A38" s="25"/>
      <c r="B38" s="171" t="s">
        <v>39</v>
      </c>
      <c r="C38" s="172"/>
      <c r="D38" s="172"/>
      <c r="E38" s="172"/>
      <c r="F38" s="173"/>
      <c r="G38" s="132">
        <f>G25*$L$8</f>
        <v>0</v>
      </c>
      <c r="H38" s="132">
        <f>H25*$L$9</f>
        <v>0</v>
      </c>
      <c r="I38" s="132">
        <f>I25*$L$10</f>
        <v>0</v>
      </c>
      <c r="J38" s="132">
        <f>J25*$L$11</f>
        <v>0</v>
      </c>
      <c r="K38" s="132">
        <f>K25*$L$12</f>
        <v>0</v>
      </c>
      <c r="L38" s="132">
        <f>L25*$L$13</f>
        <v>0</v>
      </c>
      <c r="M38" s="115">
        <f t="shared" si="3"/>
        <v>0</v>
      </c>
    </row>
    <row r="39" spans="1:13" ht="12.75">
      <c r="A39" s="25"/>
      <c r="B39" s="83" t="s">
        <v>27</v>
      </c>
      <c r="C39" s="84"/>
      <c r="D39" s="84"/>
      <c r="E39" s="84"/>
      <c r="F39" s="62"/>
      <c r="G39" s="116">
        <f>G27*$M$8</f>
        <v>0</v>
      </c>
      <c r="H39" s="116">
        <f>H27*$M$9</f>
        <v>0</v>
      </c>
      <c r="I39" s="116">
        <f>I27*$M$10</f>
        <v>0</v>
      </c>
      <c r="J39" s="116">
        <f>J27*$M$11</f>
        <v>0</v>
      </c>
      <c r="K39" s="116">
        <f>K27*$M$12</f>
        <v>0</v>
      </c>
      <c r="L39" s="116">
        <f>L27*$M$13</f>
        <v>0</v>
      </c>
      <c r="M39" s="136">
        <f t="shared" si="3"/>
        <v>0</v>
      </c>
    </row>
    <row r="40" spans="1:13" ht="12.75">
      <c r="A40" s="25"/>
      <c r="B40" s="37"/>
      <c r="C40" s="195" t="s">
        <v>13</v>
      </c>
      <c r="D40" s="195"/>
      <c r="E40" s="195"/>
      <c r="F40" s="195"/>
      <c r="G40" s="137">
        <f t="shared" ref="G40:M40" si="4">SUM(G31:G39)</f>
        <v>0</v>
      </c>
      <c r="H40" s="137">
        <f t="shared" si="4"/>
        <v>0</v>
      </c>
      <c r="I40" s="137">
        <f t="shared" si="4"/>
        <v>0</v>
      </c>
      <c r="J40" s="137">
        <f t="shared" si="4"/>
        <v>0</v>
      </c>
      <c r="K40" s="137">
        <f t="shared" si="4"/>
        <v>0</v>
      </c>
      <c r="L40" s="137">
        <f t="shared" si="4"/>
        <v>0</v>
      </c>
      <c r="M40" s="138">
        <f t="shared" si="4"/>
        <v>0</v>
      </c>
    </row>
    <row r="41" spans="1:13" ht="12.75">
      <c r="A41" s="25"/>
      <c r="B41" s="37"/>
      <c r="C41" s="36"/>
      <c r="D41" s="37"/>
      <c r="E41" s="37"/>
      <c r="F41" s="37"/>
      <c r="G41" s="39"/>
      <c r="H41" s="39"/>
      <c r="I41" s="39"/>
      <c r="J41" s="39"/>
      <c r="K41" s="39"/>
      <c r="L41" s="39"/>
      <c r="M41" s="40"/>
    </row>
    <row r="42" spans="1:13" ht="13.5" thickBot="1">
      <c r="A42" s="180" t="s">
        <v>15</v>
      </c>
      <c r="B42" s="181"/>
      <c r="C42" s="181"/>
      <c r="D42" s="181"/>
      <c r="E42" s="181"/>
      <c r="F42" s="182"/>
      <c r="G42" s="125">
        <f t="shared" ref="G42:M42" si="5">G28+G40</f>
        <v>0</v>
      </c>
      <c r="H42" s="125">
        <f t="shared" si="5"/>
        <v>0</v>
      </c>
      <c r="I42" s="125">
        <f t="shared" si="5"/>
        <v>0</v>
      </c>
      <c r="J42" s="125">
        <f t="shared" si="5"/>
        <v>0</v>
      </c>
      <c r="K42" s="125">
        <f t="shared" si="5"/>
        <v>0</v>
      </c>
      <c r="L42" s="125">
        <f t="shared" si="5"/>
        <v>0</v>
      </c>
      <c r="M42" s="126">
        <f t="shared" si="5"/>
        <v>0</v>
      </c>
    </row>
    <row r="43" spans="1:13" ht="13.5" thickBot="1">
      <c r="C43" s="4"/>
      <c r="D43" s="4"/>
      <c r="E43" s="4"/>
      <c r="F43" s="4"/>
      <c r="G43" s="106"/>
      <c r="H43" s="106"/>
      <c r="I43" s="106"/>
      <c r="J43" s="106"/>
      <c r="K43" s="106"/>
      <c r="L43" s="106"/>
      <c r="M43" s="106"/>
    </row>
    <row r="44" spans="1:13" ht="13.5" thickBot="1">
      <c r="A44" s="165" t="s">
        <v>44</v>
      </c>
      <c r="B44" s="169"/>
      <c r="C44" s="169"/>
      <c r="D44" s="169"/>
      <c r="E44" s="169"/>
      <c r="F44" s="170"/>
      <c r="G44" s="127">
        <v>0</v>
      </c>
      <c r="H44" s="127">
        <v>0</v>
      </c>
      <c r="I44" s="127">
        <v>0</v>
      </c>
      <c r="J44" s="127">
        <v>0</v>
      </c>
      <c r="K44" s="128">
        <v>0</v>
      </c>
      <c r="L44" s="128">
        <v>0</v>
      </c>
      <c r="M44" s="129">
        <f>SUM(G44:L44)</f>
        <v>0</v>
      </c>
    </row>
    <row r="45" spans="1:13" ht="13.5" thickBot="1">
      <c r="C45" s="4"/>
      <c r="D45" s="4"/>
      <c r="E45" s="4"/>
      <c r="F45" s="4"/>
      <c r="G45" s="106"/>
      <c r="H45" s="106"/>
      <c r="I45" s="106"/>
      <c r="J45" s="106"/>
      <c r="K45" s="106"/>
      <c r="L45" s="106"/>
      <c r="M45" s="106"/>
    </row>
    <row r="46" spans="1:13" ht="13.5" thickBot="1">
      <c r="A46" s="165" t="s">
        <v>16</v>
      </c>
      <c r="B46" s="169"/>
      <c r="C46" s="169"/>
      <c r="D46" s="169"/>
      <c r="E46" s="169"/>
      <c r="F46" s="170"/>
      <c r="G46" s="127">
        <v>0</v>
      </c>
      <c r="H46" s="127">
        <v>0</v>
      </c>
      <c r="I46" s="127">
        <v>0</v>
      </c>
      <c r="J46" s="127">
        <v>0</v>
      </c>
      <c r="K46" s="128">
        <v>0</v>
      </c>
      <c r="L46" s="128">
        <v>0</v>
      </c>
      <c r="M46" s="129">
        <f>SUM(G46:L46)</f>
        <v>0</v>
      </c>
    </row>
    <row r="47" spans="1:13" ht="13.5" thickBot="1">
      <c r="C47" s="4"/>
      <c r="D47" s="4"/>
      <c r="E47" s="4"/>
      <c r="F47" s="4"/>
    </row>
    <row r="48" spans="1:13" ht="13.5" thickBot="1">
      <c r="A48" s="165" t="s">
        <v>17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7"/>
    </row>
    <row r="49" spans="1:15" ht="12.75">
      <c r="A49" s="25"/>
      <c r="B49" s="161" t="s">
        <v>18</v>
      </c>
      <c r="C49" s="162"/>
      <c r="D49" s="162"/>
      <c r="E49" s="162"/>
      <c r="F49" s="163"/>
      <c r="G49" s="113">
        <v>0</v>
      </c>
      <c r="H49" s="113">
        <v>0</v>
      </c>
      <c r="I49" s="113">
        <v>0</v>
      </c>
      <c r="J49" s="113">
        <v>0</v>
      </c>
      <c r="K49" s="114">
        <v>0</v>
      </c>
      <c r="L49" s="114">
        <v>0</v>
      </c>
      <c r="M49" s="115">
        <f>SUM(G49:L49)</f>
        <v>0</v>
      </c>
    </row>
    <row r="50" spans="1:15" ht="12.75">
      <c r="A50" s="25"/>
      <c r="B50" s="153" t="s">
        <v>19</v>
      </c>
      <c r="C50" s="154"/>
      <c r="D50" s="154"/>
      <c r="E50" s="154"/>
      <c r="F50" s="155"/>
      <c r="G50" s="116">
        <v>0</v>
      </c>
      <c r="H50" s="116">
        <v>0</v>
      </c>
      <c r="I50" s="116">
        <v>0</v>
      </c>
      <c r="J50" s="116">
        <v>0</v>
      </c>
      <c r="K50" s="117">
        <v>0</v>
      </c>
      <c r="L50" s="117">
        <v>0</v>
      </c>
      <c r="M50" s="118">
        <f>SUM(G50:L50)</f>
        <v>0</v>
      </c>
    </row>
    <row r="51" spans="1:15" ht="12.75">
      <c r="A51" s="25"/>
      <c r="B51" s="164" t="s">
        <v>20</v>
      </c>
      <c r="C51" s="157"/>
      <c r="D51" s="157"/>
      <c r="E51" s="157"/>
      <c r="F51" s="158"/>
      <c r="G51" s="119">
        <v>0</v>
      </c>
      <c r="H51" s="119">
        <v>0</v>
      </c>
      <c r="I51" s="119">
        <v>0</v>
      </c>
      <c r="J51" s="119">
        <v>0</v>
      </c>
      <c r="K51" s="120">
        <v>0</v>
      </c>
      <c r="L51" s="120">
        <v>0</v>
      </c>
      <c r="M51" s="121">
        <f>SUM(G51:L51)</f>
        <v>0</v>
      </c>
    </row>
    <row r="52" spans="1:15" ht="12.75">
      <c r="A52" s="25"/>
      <c r="B52" s="153" t="s">
        <v>21</v>
      </c>
      <c r="C52" s="154"/>
      <c r="D52" s="154"/>
      <c r="E52" s="154"/>
      <c r="F52" s="155"/>
      <c r="G52" s="116">
        <v>0</v>
      </c>
      <c r="H52" s="116">
        <v>0</v>
      </c>
      <c r="I52" s="116">
        <v>0</v>
      </c>
      <c r="J52" s="116">
        <v>0</v>
      </c>
      <c r="K52" s="117">
        <v>0</v>
      </c>
      <c r="L52" s="117">
        <v>0</v>
      </c>
      <c r="M52" s="118">
        <f>SUM(G52:L52)</f>
        <v>0</v>
      </c>
    </row>
    <row r="53" spans="1:15" ht="12.75">
      <c r="A53" s="25"/>
      <c r="B53" s="156" t="s">
        <v>116</v>
      </c>
      <c r="C53" s="157"/>
      <c r="D53" s="157"/>
      <c r="E53" s="157"/>
      <c r="F53" s="158"/>
      <c r="G53" s="119">
        <f>(G22+G24)*D7</f>
        <v>0</v>
      </c>
      <c r="H53" s="119">
        <f>(H22+H24)*D7</f>
        <v>0</v>
      </c>
      <c r="I53" s="119">
        <f>(I22+I24)*D7</f>
        <v>0</v>
      </c>
      <c r="J53" s="119">
        <f>(J22+J24)*D7</f>
        <v>0</v>
      </c>
      <c r="K53" s="119">
        <f>(K22+K24)*D7</f>
        <v>0</v>
      </c>
      <c r="L53" s="119">
        <f>(L22+L24)*E8</f>
        <v>0</v>
      </c>
      <c r="M53" s="121">
        <f>+(M22+M24)*D7</f>
        <v>0</v>
      </c>
    </row>
    <row r="54" spans="1:15" ht="13.5" thickBot="1">
      <c r="A54" s="41"/>
      <c r="B54" s="42"/>
      <c r="C54" s="197" t="s">
        <v>13</v>
      </c>
      <c r="D54" s="197"/>
      <c r="E54" s="197"/>
      <c r="F54" s="197"/>
      <c r="G54" s="122">
        <f t="shared" ref="G54:M54" si="6">SUM(G49:G53)</f>
        <v>0</v>
      </c>
      <c r="H54" s="122">
        <f t="shared" si="6"/>
        <v>0</v>
      </c>
      <c r="I54" s="122">
        <f t="shared" si="6"/>
        <v>0</v>
      </c>
      <c r="J54" s="122">
        <f t="shared" si="6"/>
        <v>0</v>
      </c>
      <c r="K54" s="123">
        <f t="shared" si="6"/>
        <v>0</v>
      </c>
      <c r="L54" s="123">
        <f t="shared" si="6"/>
        <v>0</v>
      </c>
      <c r="M54" s="124">
        <f t="shared" si="6"/>
        <v>0</v>
      </c>
    </row>
    <row r="55" spans="1:15" ht="13.5" thickBot="1">
      <c r="C55" s="4"/>
      <c r="D55" s="4"/>
      <c r="E55" s="4"/>
      <c r="F55" s="4"/>
      <c r="G55" s="1"/>
      <c r="H55" s="1"/>
      <c r="I55" s="1"/>
      <c r="J55" s="1"/>
      <c r="K55" s="1"/>
      <c r="L55" s="1"/>
      <c r="M55" s="1"/>
    </row>
    <row r="56" spans="1:15" s="88" customFormat="1" ht="12" customHeight="1">
      <c r="A56" s="85" t="s">
        <v>87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7"/>
      <c r="O56" s="206" t="s">
        <v>88</v>
      </c>
    </row>
    <row r="57" spans="1:15" s="89" customFormat="1" ht="12.75" customHeight="1">
      <c r="A57" s="212" t="s">
        <v>89</v>
      </c>
      <c r="B57" s="213"/>
      <c r="C57" s="147" t="s">
        <v>110</v>
      </c>
      <c r="D57" s="148"/>
      <c r="E57" s="151" t="s">
        <v>45</v>
      </c>
      <c r="F57" s="152"/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1">
        <f t="shared" ref="M57:M62" si="7">SUM(G57:L57)</f>
        <v>0</v>
      </c>
      <c r="O57" s="207"/>
    </row>
    <row r="58" spans="1:15" s="89" customFormat="1" ht="12.75" customHeight="1">
      <c r="A58" s="214"/>
      <c r="B58" s="215"/>
      <c r="C58" s="159">
        <v>0</v>
      </c>
      <c r="D58" s="160"/>
      <c r="E58" s="151" t="s">
        <v>90</v>
      </c>
      <c r="F58" s="152"/>
      <c r="G58" s="110">
        <f t="shared" ref="G58:L58" si="8">G57*$C$58</f>
        <v>0</v>
      </c>
      <c r="H58" s="110">
        <f t="shared" si="8"/>
        <v>0</v>
      </c>
      <c r="I58" s="110">
        <f t="shared" si="8"/>
        <v>0</v>
      </c>
      <c r="J58" s="110">
        <f t="shared" si="8"/>
        <v>0</v>
      </c>
      <c r="K58" s="110">
        <f t="shared" si="8"/>
        <v>0</v>
      </c>
      <c r="L58" s="110">
        <f t="shared" si="8"/>
        <v>0</v>
      </c>
      <c r="M58" s="111">
        <f t="shared" si="7"/>
        <v>0</v>
      </c>
      <c r="O58" s="207"/>
    </row>
    <row r="59" spans="1:15" s="89" customFormat="1" ht="12.75" customHeight="1">
      <c r="A59" s="216"/>
      <c r="B59" s="217"/>
      <c r="C59" s="149">
        <v>0</v>
      </c>
      <c r="D59" s="150"/>
      <c r="E59" s="151" t="s">
        <v>114</v>
      </c>
      <c r="F59" s="152"/>
      <c r="G59" s="110">
        <f t="shared" ref="G59:L59" si="9">G57*$C$59</f>
        <v>0</v>
      </c>
      <c r="H59" s="110">
        <f t="shared" si="9"/>
        <v>0</v>
      </c>
      <c r="I59" s="110">
        <f t="shared" si="9"/>
        <v>0</v>
      </c>
      <c r="J59" s="110">
        <f t="shared" si="9"/>
        <v>0</v>
      </c>
      <c r="K59" s="110">
        <f t="shared" si="9"/>
        <v>0</v>
      </c>
      <c r="L59" s="110">
        <f t="shared" si="9"/>
        <v>0</v>
      </c>
      <c r="M59" s="111">
        <f t="shared" si="7"/>
        <v>0</v>
      </c>
      <c r="O59" s="207"/>
    </row>
    <row r="60" spans="1:15" s="89" customFormat="1" ht="12.75" customHeight="1">
      <c r="A60" s="90" t="s">
        <v>91</v>
      </c>
      <c r="B60" s="91"/>
      <c r="C60" s="147" t="s">
        <v>110</v>
      </c>
      <c r="D60" s="148"/>
      <c r="E60" s="218" t="s">
        <v>45</v>
      </c>
      <c r="F60" s="152"/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1">
        <f t="shared" si="7"/>
        <v>0</v>
      </c>
      <c r="O60" s="207"/>
    </row>
    <row r="61" spans="1:15" s="89" customFormat="1" ht="12.75" customHeight="1">
      <c r="A61" s="92"/>
      <c r="B61" s="93"/>
      <c r="C61" s="149">
        <v>0</v>
      </c>
      <c r="D61" s="150"/>
      <c r="E61" s="218" t="s">
        <v>90</v>
      </c>
      <c r="F61" s="152"/>
      <c r="G61" s="110">
        <f t="shared" ref="G61:L61" si="10">G60*$C$61</f>
        <v>0</v>
      </c>
      <c r="H61" s="110">
        <f t="shared" si="10"/>
        <v>0</v>
      </c>
      <c r="I61" s="110">
        <f t="shared" si="10"/>
        <v>0</v>
      </c>
      <c r="J61" s="110">
        <f t="shared" si="10"/>
        <v>0</v>
      </c>
      <c r="K61" s="110">
        <f t="shared" si="10"/>
        <v>0</v>
      </c>
      <c r="L61" s="110">
        <f t="shared" si="10"/>
        <v>0</v>
      </c>
      <c r="M61" s="111">
        <f t="shared" si="7"/>
        <v>0</v>
      </c>
      <c r="O61" s="207"/>
    </row>
    <row r="62" spans="1:15" s="89" customFormat="1" ht="12.75" customHeight="1">
      <c r="A62" s="94"/>
      <c r="B62" s="94"/>
      <c r="C62" s="149">
        <v>0</v>
      </c>
      <c r="D62" s="150"/>
      <c r="E62" s="151" t="s">
        <v>114</v>
      </c>
      <c r="F62" s="152"/>
      <c r="G62" s="110">
        <f>G60*$C$59</f>
        <v>0</v>
      </c>
      <c r="H62" s="110">
        <f t="shared" ref="H62:L62" si="11">H60*$C$59</f>
        <v>0</v>
      </c>
      <c r="I62" s="110">
        <f t="shared" si="11"/>
        <v>0</v>
      </c>
      <c r="J62" s="110">
        <f t="shared" si="11"/>
        <v>0</v>
      </c>
      <c r="K62" s="110">
        <f t="shared" si="11"/>
        <v>0</v>
      </c>
      <c r="L62" s="110">
        <f t="shared" si="11"/>
        <v>0</v>
      </c>
      <c r="M62" s="111">
        <f t="shared" si="7"/>
        <v>0</v>
      </c>
      <c r="O62" s="207"/>
    </row>
    <row r="63" spans="1:15" s="89" customFormat="1" ht="12.75" customHeight="1">
      <c r="A63" s="95"/>
      <c r="B63" s="95"/>
      <c r="C63" s="219" t="s">
        <v>92</v>
      </c>
      <c r="D63" s="219"/>
      <c r="E63" s="219"/>
      <c r="F63" s="219"/>
      <c r="G63" s="112">
        <f>SUM(G57:G62)</f>
        <v>0</v>
      </c>
      <c r="H63" s="112">
        <f t="shared" ref="H63:L63" si="12">SUM(H57:H62)</f>
        <v>0</v>
      </c>
      <c r="I63" s="112">
        <f t="shared" si="12"/>
        <v>0</v>
      </c>
      <c r="J63" s="112">
        <f t="shared" si="12"/>
        <v>0</v>
      </c>
      <c r="K63" s="112">
        <f t="shared" si="12"/>
        <v>0</v>
      </c>
      <c r="L63" s="112">
        <f t="shared" si="12"/>
        <v>0</v>
      </c>
      <c r="M63" s="112">
        <f>SUM(G63:K63)</f>
        <v>0</v>
      </c>
      <c r="O63" s="207"/>
    </row>
    <row r="64" spans="1:15" s="89" customFormat="1" ht="12.75" customHeight="1" thickBot="1">
      <c r="A64" s="96"/>
      <c r="B64" s="97"/>
      <c r="C64" s="220" t="s">
        <v>93</v>
      </c>
      <c r="D64" s="220"/>
      <c r="E64" s="220"/>
      <c r="F64" s="220"/>
      <c r="G64" s="112">
        <f>MIN(G57+G58+G59,25000)+MIN(G60+G61+G62,25000)</f>
        <v>0</v>
      </c>
      <c r="H64" s="112">
        <f>MAX(0,MIN(H57+H58+H59,25000-SUM(G57:G59)))+MAX(0,MIN(H60+H61+H62,25000-SUM(G60:G62)))</f>
        <v>0</v>
      </c>
      <c r="I64" s="112">
        <f t="shared" ref="I64:K64" si="13">MAX(0,MIN(I57+I58+I59,25000-SUM(H57:H59)))+MAX(0,MIN(I60+I61+I62,25000-SUM(H60:H62)))</f>
        <v>0</v>
      </c>
      <c r="J64" s="112">
        <f t="shared" si="13"/>
        <v>0</v>
      </c>
      <c r="K64" s="112">
        <f t="shared" si="13"/>
        <v>0</v>
      </c>
      <c r="L64" s="112">
        <f>MAX(0,MIN(L57+L58+L59,25000-SUM(K57:K59)))+MAX(0,MIN(L60+L61+L62,25000-SUM(K60:K62)))</f>
        <v>0</v>
      </c>
      <c r="M64" s="112">
        <f>SUM(G64:K64)</f>
        <v>0</v>
      </c>
      <c r="O64" s="208"/>
    </row>
    <row r="65" spans="1:13" s="88" customFormat="1" ht="12" customHeight="1">
      <c r="A65" s="96"/>
      <c r="B65" s="98"/>
      <c r="C65" s="221" t="s">
        <v>94</v>
      </c>
      <c r="D65" s="221"/>
      <c r="E65" s="221"/>
      <c r="F65" s="221"/>
      <c r="G65" s="111">
        <f t="shared" ref="G65:L65" si="14">G63-G64</f>
        <v>0</v>
      </c>
      <c r="H65" s="111">
        <f t="shared" si="14"/>
        <v>0</v>
      </c>
      <c r="I65" s="111">
        <f t="shared" si="14"/>
        <v>0</v>
      </c>
      <c r="J65" s="111">
        <f t="shared" si="14"/>
        <v>0</v>
      </c>
      <c r="K65" s="111">
        <f t="shared" si="14"/>
        <v>0</v>
      </c>
      <c r="L65" s="111">
        <f t="shared" si="14"/>
        <v>0</v>
      </c>
      <c r="M65" s="112">
        <f>SUM(G65:K65)</f>
        <v>0</v>
      </c>
    </row>
    <row r="66" spans="1:13" ht="13.5" thickBot="1">
      <c r="A66" s="8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</row>
    <row r="67" spans="1:13" ht="13.5" thickBot="1">
      <c r="A67" s="209" t="s">
        <v>22</v>
      </c>
      <c r="B67" s="210"/>
      <c r="C67" s="210"/>
      <c r="D67" s="210"/>
      <c r="E67" s="210"/>
      <c r="F67" s="211"/>
      <c r="G67" s="103">
        <f t="shared" ref="G67:L67" si="15">G42+G44+G46+G54+G63</f>
        <v>0</v>
      </c>
      <c r="H67" s="103">
        <f t="shared" si="15"/>
        <v>0</v>
      </c>
      <c r="I67" s="103">
        <f t="shared" si="15"/>
        <v>0</v>
      </c>
      <c r="J67" s="103">
        <f t="shared" si="15"/>
        <v>0</v>
      </c>
      <c r="K67" s="103">
        <f t="shared" si="15"/>
        <v>0</v>
      </c>
      <c r="L67" s="103">
        <f t="shared" si="15"/>
        <v>0</v>
      </c>
      <c r="M67" s="104">
        <f>SUM(G67:L67)</f>
        <v>0</v>
      </c>
    </row>
    <row r="68" spans="1:13" s="88" customFormat="1" ht="12" customHeight="1" thickBot="1">
      <c r="A68" s="82"/>
      <c r="B68" s="3"/>
      <c r="C68" s="82"/>
      <c r="D68" s="82"/>
      <c r="E68" s="3"/>
      <c r="F68" s="3"/>
      <c r="G68" s="105"/>
      <c r="H68" s="106"/>
      <c r="I68" s="106"/>
      <c r="J68" s="106"/>
      <c r="K68" s="106"/>
      <c r="L68" s="106"/>
      <c r="M68" s="106"/>
    </row>
    <row r="69" spans="1:13" ht="13.5" thickBot="1">
      <c r="A69" s="102" t="s">
        <v>95</v>
      </c>
      <c r="B69" s="102"/>
      <c r="C69" s="100"/>
      <c r="D69" s="100"/>
      <c r="E69" s="101"/>
      <c r="F69" s="101"/>
      <c r="G69" s="107">
        <f t="shared" ref="G69:L69" si="16">G67-G44-G53-G65</f>
        <v>0</v>
      </c>
      <c r="H69" s="107">
        <f t="shared" si="16"/>
        <v>0</v>
      </c>
      <c r="I69" s="107">
        <f t="shared" si="16"/>
        <v>0</v>
      </c>
      <c r="J69" s="107">
        <f t="shared" si="16"/>
        <v>0</v>
      </c>
      <c r="K69" s="107">
        <f t="shared" si="16"/>
        <v>0</v>
      </c>
      <c r="L69" s="107">
        <f t="shared" si="16"/>
        <v>0</v>
      </c>
      <c r="M69" s="108">
        <f>SUM(G69:K69)</f>
        <v>0</v>
      </c>
    </row>
    <row r="70" spans="1:13" ht="13.5" thickBot="1">
      <c r="B70" s="3"/>
      <c r="E70" s="3"/>
      <c r="F70" s="3"/>
      <c r="G70" s="105"/>
      <c r="H70" s="106"/>
      <c r="I70" s="106"/>
      <c r="J70" s="106"/>
      <c r="K70" s="106"/>
      <c r="L70" s="106"/>
      <c r="M70" s="106"/>
    </row>
    <row r="71" spans="1:13" ht="13.5" thickBot="1">
      <c r="A71" s="209" t="s">
        <v>2</v>
      </c>
      <c r="B71" s="210"/>
      <c r="C71" s="210"/>
      <c r="D71" s="210"/>
      <c r="E71" s="210"/>
      <c r="F71" s="211"/>
      <c r="G71" s="103">
        <f t="shared" ref="G71:L71" si="17">G69*$D$6</f>
        <v>0</v>
      </c>
      <c r="H71" s="103">
        <f t="shared" si="17"/>
        <v>0</v>
      </c>
      <c r="I71" s="103">
        <f t="shared" si="17"/>
        <v>0</v>
      </c>
      <c r="J71" s="103">
        <f t="shared" si="17"/>
        <v>0</v>
      </c>
      <c r="K71" s="103">
        <f t="shared" si="17"/>
        <v>0</v>
      </c>
      <c r="L71" s="103">
        <f t="shared" si="17"/>
        <v>0</v>
      </c>
      <c r="M71" s="104">
        <f>SUM(G71:L71)</f>
        <v>0</v>
      </c>
    </row>
    <row r="72" spans="1:13" ht="13.5" thickBot="1">
      <c r="A72" s="4"/>
      <c r="B72" s="4"/>
      <c r="E72" s="4"/>
      <c r="F72" s="4"/>
      <c r="G72" s="109"/>
      <c r="H72" s="109"/>
      <c r="I72" s="109"/>
      <c r="J72" s="109"/>
      <c r="K72" s="109"/>
      <c r="L72" s="109"/>
      <c r="M72" s="109"/>
    </row>
    <row r="73" spans="1:13" ht="12" customHeight="1" thickBot="1">
      <c r="A73" s="209" t="s">
        <v>23</v>
      </c>
      <c r="B73" s="210"/>
      <c r="C73" s="210"/>
      <c r="D73" s="210"/>
      <c r="E73" s="210"/>
      <c r="F73" s="211"/>
      <c r="G73" s="103">
        <f t="shared" ref="G73:L73" si="18">G67+G71</f>
        <v>0</v>
      </c>
      <c r="H73" s="103">
        <f t="shared" si="18"/>
        <v>0</v>
      </c>
      <c r="I73" s="103">
        <f t="shared" si="18"/>
        <v>0</v>
      </c>
      <c r="J73" s="103">
        <f t="shared" si="18"/>
        <v>0</v>
      </c>
      <c r="K73" s="103">
        <f t="shared" si="18"/>
        <v>0</v>
      </c>
      <c r="L73" s="103">
        <f t="shared" si="18"/>
        <v>0</v>
      </c>
      <c r="M73" s="104">
        <f>SUM(G73:L73)</f>
        <v>0</v>
      </c>
    </row>
    <row r="74" spans="1:13" ht="12" customHeight="1">
      <c r="C74" s="4"/>
      <c r="D74" s="4"/>
      <c r="E74" s="4"/>
      <c r="F74" s="4"/>
      <c r="G74" s="1"/>
      <c r="H74" s="1"/>
      <c r="I74" s="1"/>
      <c r="J74" s="1"/>
      <c r="K74" s="1"/>
      <c r="L74" s="1"/>
    </row>
    <row r="75" spans="1:13" ht="12" customHeight="1">
      <c r="C75" s="3"/>
      <c r="D75" s="3"/>
      <c r="E75" s="3"/>
      <c r="F75" s="3"/>
      <c r="G75" s="2"/>
    </row>
    <row r="76" spans="1:13" ht="12" customHeight="1">
      <c r="C76" s="3"/>
      <c r="D76" s="3"/>
      <c r="E76" s="3"/>
      <c r="F76" s="3"/>
      <c r="G76" s="2"/>
    </row>
    <row r="77" spans="1:13" ht="12" customHeight="1">
      <c r="F77" s="2"/>
    </row>
    <row r="78" spans="1:13" ht="12" customHeight="1">
      <c r="F78" s="43"/>
    </row>
    <row r="79" spans="1:13" ht="12" customHeight="1">
      <c r="F79" s="43"/>
    </row>
  </sheetData>
  <mergeCells count="61">
    <mergeCell ref="O20:P28"/>
    <mergeCell ref="O56:O64"/>
    <mergeCell ref="A73:F73"/>
    <mergeCell ref="A71:F71"/>
    <mergeCell ref="A67:F67"/>
    <mergeCell ref="A57:B59"/>
    <mergeCell ref="E59:F59"/>
    <mergeCell ref="C59:D59"/>
    <mergeCell ref="E57:F57"/>
    <mergeCell ref="E58:F58"/>
    <mergeCell ref="E60:F60"/>
    <mergeCell ref="E61:F61"/>
    <mergeCell ref="C63:F63"/>
    <mergeCell ref="C64:F64"/>
    <mergeCell ref="C65:F65"/>
    <mergeCell ref="C57:D57"/>
    <mergeCell ref="A4:M4"/>
    <mergeCell ref="C54:F54"/>
    <mergeCell ref="J5:M5"/>
    <mergeCell ref="B31:F31"/>
    <mergeCell ref="B32:F32"/>
    <mergeCell ref="B35:F35"/>
    <mergeCell ref="C28:F28"/>
    <mergeCell ref="H12:I12"/>
    <mergeCell ref="C40:F40"/>
    <mergeCell ref="A16:B16"/>
    <mergeCell ref="H8:I8"/>
    <mergeCell ref="H10:I10"/>
    <mergeCell ref="H11:I11"/>
    <mergeCell ref="B36:F36"/>
    <mergeCell ref="B34:F34"/>
    <mergeCell ref="M6:M7"/>
    <mergeCell ref="L6:L7"/>
    <mergeCell ref="A5:C5"/>
    <mergeCell ref="J6:J7"/>
    <mergeCell ref="K6:K7"/>
    <mergeCell ref="H9:I9"/>
    <mergeCell ref="B6:C6"/>
    <mergeCell ref="B7:C7"/>
    <mergeCell ref="B49:F49"/>
    <mergeCell ref="B50:F50"/>
    <mergeCell ref="B51:F51"/>
    <mergeCell ref="A48:M48"/>
    <mergeCell ref="H13:I13"/>
    <mergeCell ref="A46:F46"/>
    <mergeCell ref="B38:F38"/>
    <mergeCell ref="B21:F21"/>
    <mergeCell ref="B26:F26"/>
    <mergeCell ref="B33:F33"/>
    <mergeCell ref="A42:F42"/>
    <mergeCell ref="B37:F37"/>
    <mergeCell ref="A44:F44"/>
    <mergeCell ref="F29:M29"/>
    <mergeCell ref="A30:M30"/>
    <mergeCell ref="C60:D60"/>
    <mergeCell ref="C62:D62"/>
    <mergeCell ref="E62:F62"/>
    <mergeCell ref="B52:F52"/>
    <mergeCell ref="B53:F53"/>
    <mergeCell ref="C61:D61"/>
    <mergeCell ref="C58:D58"/>
  </mergeCells>
  <phoneticPr fontId="0" type="noConversion"/>
  <pageMargins left="0.5" right="0.05" top="0.25" bottom="0.05" header="0.5" footer="0.5"/>
  <pageSetup scale="84" orientation="landscape" r:id="rId1"/>
  <headerFooter alignWithMargins="0"/>
  <ignoredErrors>
    <ignoredError sqref="G58:L59 G61:L62" unlockedFormula="1"/>
    <ignoredError sqref="L21:M21 M26 G36:L3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workbookViewId="0">
      <selection activeCell="H54" sqref="H54"/>
    </sheetView>
  </sheetViews>
  <sheetFormatPr defaultRowHeight="12.75"/>
  <cols>
    <col min="1" max="1" width="14.140625" bestFit="1" customWidth="1"/>
    <col min="2" max="2" width="10.42578125" customWidth="1"/>
    <col min="3" max="3" width="8.42578125" customWidth="1"/>
    <col min="4" max="4" width="2.140625" bestFit="1" customWidth="1"/>
    <col min="5" max="5" width="9.28515625" customWidth="1"/>
    <col min="6" max="6" width="9.42578125" customWidth="1"/>
    <col min="7" max="7" width="9" bestFit="1" customWidth="1"/>
    <col min="8" max="8" width="8" bestFit="1" customWidth="1"/>
    <col min="9" max="9" width="0.140625" customWidth="1"/>
    <col min="11" max="11" width="11.140625" customWidth="1"/>
  </cols>
  <sheetData>
    <row r="1" spans="1:11" ht="15.75">
      <c r="A1" s="240" t="str">
        <f>'6 Year Budget'!A4:M4</f>
        <v>TITLE: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5.75">
      <c r="A2" s="44"/>
      <c r="B2" s="44"/>
      <c r="C2" s="44"/>
      <c r="D2" s="44"/>
      <c r="E2" s="44"/>
      <c r="F2" s="45"/>
      <c r="G2" s="45"/>
      <c r="H2" s="45"/>
      <c r="I2" s="45"/>
      <c r="J2" s="45"/>
      <c r="K2" s="45"/>
    </row>
    <row r="3" spans="1:11" ht="15.75">
      <c r="A3" s="223" t="s">
        <v>45</v>
      </c>
      <c r="B3" s="223"/>
      <c r="C3" s="45"/>
      <c r="D3" s="45"/>
      <c r="E3" s="45"/>
      <c r="F3" s="45"/>
      <c r="G3" s="45"/>
      <c r="H3" s="45"/>
      <c r="I3" s="45"/>
      <c r="J3" s="45"/>
      <c r="K3" s="45"/>
    </row>
    <row r="4" spans="1:11" ht="15.75">
      <c r="A4" s="239" t="s">
        <v>46</v>
      </c>
      <c r="B4" s="239"/>
      <c r="C4" s="45"/>
      <c r="D4" s="45"/>
      <c r="E4" s="45"/>
      <c r="F4" s="45"/>
      <c r="G4" s="45"/>
      <c r="H4" s="45"/>
      <c r="I4" s="45"/>
      <c r="J4" s="45"/>
      <c r="K4" s="45"/>
    </row>
    <row r="5" spans="1:11" ht="15.75">
      <c r="A5" s="76" t="s">
        <v>47</v>
      </c>
      <c r="B5" s="76"/>
      <c r="C5" s="76"/>
      <c r="D5" s="76"/>
      <c r="E5" s="76"/>
      <c r="F5" s="76"/>
      <c r="G5" s="46">
        <f>'6 Year Budget'!M49</f>
        <v>0</v>
      </c>
      <c r="H5" s="222" t="s">
        <v>48</v>
      </c>
      <c r="I5" s="222"/>
      <c r="J5" s="222"/>
      <c r="K5" s="66"/>
    </row>
    <row r="6" spans="1:11" ht="15.75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66"/>
    </row>
    <row r="7" spans="1:11" ht="15.75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66"/>
    </row>
    <row r="8" spans="1:11" ht="15.75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66"/>
    </row>
    <row r="9" spans="1:11" ht="15.75">
      <c r="A9" s="67" t="s">
        <v>49</v>
      </c>
      <c r="B9" s="67"/>
      <c r="C9" s="73"/>
      <c r="D9" s="73"/>
      <c r="E9" s="73"/>
      <c r="F9" s="73"/>
      <c r="G9" s="73"/>
      <c r="H9" s="73"/>
      <c r="I9" s="73"/>
      <c r="J9" s="73"/>
      <c r="K9" s="77"/>
    </row>
    <row r="10" spans="1:11" ht="15.75">
      <c r="A10" s="76" t="s">
        <v>50</v>
      </c>
      <c r="B10" s="76"/>
      <c r="C10" s="46">
        <f>'6 Year Budget'!M46</f>
        <v>0</v>
      </c>
      <c r="D10" s="222" t="s">
        <v>51</v>
      </c>
      <c r="E10" s="222"/>
      <c r="F10" s="222"/>
      <c r="G10" s="222"/>
      <c r="H10" s="222"/>
      <c r="I10" s="222"/>
      <c r="J10" s="222"/>
      <c r="K10" s="66"/>
    </row>
    <row r="11" spans="1:11" ht="15.75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66"/>
    </row>
    <row r="12" spans="1:11" ht="15.75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66"/>
    </row>
    <row r="13" spans="1:11" ht="15.75">
      <c r="A13" s="67" t="s">
        <v>52</v>
      </c>
      <c r="B13" s="67"/>
      <c r="C13" s="73"/>
      <c r="D13" s="73"/>
      <c r="E13" s="73"/>
      <c r="F13" s="73"/>
      <c r="G13" s="73"/>
      <c r="H13" s="73"/>
      <c r="I13" s="73"/>
      <c r="J13" s="73"/>
      <c r="K13" s="77"/>
    </row>
    <row r="14" spans="1:11" ht="15.75">
      <c r="A14" s="76" t="s">
        <v>53</v>
      </c>
      <c r="B14" s="76"/>
      <c r="C14" s="76"/>
      <c r="D14" s="76"/>
      <c r="E14" s="76"/>
      <c r="F14" s="68">
        <f>'6 Year Budget'!M52</f>
        <v>0</v>
      </c>
      <c r="G14" s="222" t="s">
        <v>54</v>
      </c>
      <c r="H14" s="222"/>
      <c r="I14" s="222"/>
      <c r="J14" s="222"/>
      <c r="K14" s="66"/>
    </row>
    <row r="15" spans="1:11" ht="15.75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66"/>
    </row>
    <row r="16" spans="1:11" ht="15.75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66"/>
    </row>
    <row r="17" spans="1:11" ht="15.75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K17" s="66"/>
    </row>
    <row r="18" spans="1:11" ht="15.75">
      <c r="A18" s="67" t="s">
        <v>55</v>
      </c>
      <c r="B18" s="67"/>
      <c r="C18" s="73"/>
      <c r="D18" s="73"/>
      <c r="E18" s="73"/>
      <c r="F18" s="73"/>
      <c r="G18" s="73"/>
      <c r="H18" s="73"/>
      <c r="I18" s="73"/>
      <c r="J18" s="73"/>
      <c r="K18" s="77"/>
    </row>
    <row r="19" spans="1:11" ht="15.75">
      <c r="A19" s="76" t="s">
        <v>56</v>
      </c>
      <c r="B19" s="76"/>
      <c r="C19" s="76"/>
      <c r="D19" s="76"/>
      <c r="E19" s="76"/>
      <c r="F19" s="46">
        <f>'6 Year Budget'!M44</f>
        <v>0</v>
      </c>
      <c r="G19" s="222"/>
      <c r="H19" s="222"/>
      <c r="I19" s="222"/>
      <c r="J19" s="222"/>
      <c r="K19" s="66"/>
    </row>
    <row r="20" spans="1:11" ht="15.75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78"/>
    </row>
    <row r="21" spans="1:11" ht="15.75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66"/>
    </row>
    <row r="22" spans="1:11" ht="15.75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66"/>
    </row>
    <row r="23" spans="1:11" ht="15.75">
      <c r="A23" s="241" t="s">
        <v>57</v>
      </c>
      <c r="B23" s="241"/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15.75">
      <c r="A24" s="223" t="s">
        <v>58</v>
      </c>
      <c r="B24" s="223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15.75">
      <c r="A25" s="76" t="s">
        <v>59</v>
      </c>
      <c r="B25" s="76"/>
      <c r="C25" s="76"/>
      <c r="D25" s="65">
        <f>'6 Year Budget'!F17</f>
        <v>0</v>
      </c>
      <c r="E25" s="223" t="s">
        <v>104</v>
      </c>
      <c r="F25" s="223"/>
      <c r="G25" s="223"/>
      <c r="H25" s="223"/>
      <c r="I25" s="223"/>
      <c r="J25" s="223"/>
      <c r="K25" s="66"/>
    </row>
    <row r="26" spans="1:11" ht="15.75">
      <c r="A26" s="223" t="s">
        <v>103</v>
      </c>
      <c r="B26" s="223"/>
      <c r="C26" s="223"/>
      <c r="D26" s="223"/>
      <c r="E26" s="223"/>
      <c r="F26" s="76"/>
      <c r="G26" s="76"/>
      <c r="H26" s="73"/>
      <c r="I26" s="73"/>
      <c r="J26" s="73"/>
      <c r="K26" s="73"/>
    </row>
    <row r="27" spans="1:11" ht="15.75">
      <c r="A27" s="76" t="s">
        <v>60</v>
      </c>
      <c r="B27" s="76"/>
      <c r="C27" s="76"/>
      <c r="D27" s="65">
        <f>'6 Year Budget'!F18</f>
        <v>0</v>
      </c>
      <c r="E27" s="223" t="s">
        <v>104</v>
      </c>
      <c r="F27" s="223"/>
      <c r="G27" s="223"/>
      <c r="H27" s="223"/>
      <c r="I27" s="223"/>
      <c r="J27" s="223"/>
      <c r="K27" s="76"/>
    </row>
    <row r="28" spans="1:11" ht="15.75">
      <c r="A28" s="223" t="s">
        <v>103</v>
      </c>
      <c r="B28" s="223"/>
      <c r="C28" s="223"/>
      <c r="D28" s="223"/>
      <c r="E28" s="223"/>
      <c r="F28" s="76"/>
      <c r="G28" s="76"/>
      <c r="H28" s="73"/>
      <c r="I28" s="73"/>
      <c r="J28" s="73"/>
      <c r="K28" s="73"/>
    </row>
    <row r="29" spans="1:11" ht="15.75">
      <c r="A29" s="223" t="s">
        <v>61</v>
      </c>
      <c r="B29" s="223"/>
      <c r="C29" s="223"/>
      <c r="D29" s="47">
        <f>'6 Year Budget'!F20</f>
        <v>0</v>
      </c>
      <c r="E29" s="223" t="s">
        <v>42</v>
      </c>
      <c r="F29" s="223"/>
      <c r="G29" s="223"/>
      <c r="H29" s="45"/>
      <c r="I29" s="45"/>
      <c r="J29" s="45"/>
      <c r="K29" s="45"/>
    </row>
    <row r="30" spans="1:11" ht="15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 ht="15.75">
      <c r="A31" s="223" t="s">
        <v>62</v>
      </c>
      <c r="B31" s="223"/>
      <c r="C31" s="45"/>
      <c r="D31" s="45"/>
      <c r="E31" s="45"/>
      <c r="F31" s="45"/>
      <c r="G31" s="45"/>
      <c r="H31" s="45"/>
      <c r="I31" s="45"/>
      <c r="J31" s="45"/>
      <c r="K31" s="45"/>
    </row>
    <row r="32" spans="1:11" ht="15.75">
      <c r="A32" s="49">
        <f>'6 Year Budget'!C22+'6 Year Budget'!C25+'6 Year Budget'!C24</f>
        <v>0</v>
      </c>
      <c r="B32" s="223" t="s">
        <v>63</v>
      </c>
      <c r="C32" s="223"/>
      <c r="D32" s="223"/>
      <c r="E32" s="223"/>
      <c r="F32" s="50">
        <f>'6 Year Budget'!F22</f>
        <v>0</v>
      </c>
      <c r="G32" s="76" t="s">
        <v>64</v>
      </c>
      <c r="H32" s="76"/>
      <c r="I32" s="76"/>
      <c r="J32" s="76"/>
      <c r="K32" s="76"/>
    </row>
    <row r="33" spans="1:11" ht="15.75">
      <c r="A33" s="51">
        <f>'6 Year Budget'!E22</f>
        <v>0.5</v>
      </c>
      <c r="B33" s="223" t="s">
        <v>65</v>
      </c>
      <c r="C33" s="223"/>
      <c r="D33" s="48">
        <f>'6 Year Budget'!F23</f>
        <v>0</v>
      </c>
      <c r="E33" s="223" t="s">
        <v>66</v>
      </c>
      <c r="F33" s="223"/>
      <c r="G33" s="52">
        <f>'6 Year Budget'!E23</f>
        <v>1</v>
      </c>
      <c r="H33" s="45"/>
      <c r="I33" s="45"/>
      <c r="J33" s="45"/>
      <c r="K33" s="45"/>
    </row>
    <row r="34" spans="1:11" ht="15.75">
      <c r="A34" s="53">
        <f>'6 Year Budget'!C27</f>
        <v>0</v>
      </c>
      <c r="B34" s="223" t="s">
        <v>67</v>
      </c>
      <c r="C34" s="223"/>
      <c r="D34" s="223"/>
      <c r="E34" s="223"/>
      <c r="F34" s="54">
        <f>'6 Year Budget'!F27</f>
        <v>0</v>
      </c>
      <c r="G34" s="51" t="s">
        <v>68</v>
      </c>
      <c r="H34" s="45"/>
      <c r="I34" s="45"/>
      <c r="J34" s="45"/>
      <c r="K34" s="45"/>
    </row>
    <row r="35" spans="1:11" ht="15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5.75">
      <c r="A36" s="239" t="s">
        <v>69</v>
      </c>
      <c r="B36" s="239"/>
      <c r="C36" s="45"/>
      <c r="D36" s="45"/>
      <c r="E36" s="45"/>
      <c r="F36" s="45"/>
      <c r="G36" s="45"/>
      <c r="H36" s="45"/>
      <c r="I36" s="45"/>
      <c r="J36" s="45"/>
      <c r="K36" s="45"/>
    </row>
    <row r="37" spans="1:11" ht="15.75">
      <c r="A37" s="242" t="s">
        <v>70</v>
      </c>
      <c r="B37" s="242"/>
      <c r="C37" s="242"/>
      <c r="D37" s="242"/>
      <c r="E37" s="242"/>
      <c r="F37" s="55">
        <f>'6 Year Budget'!J8</f>
        <v>0.3422</v>
      </c>
      <c r="G37" s="48" t="s">
        <v>71</v>
      </c>
      <c r="H37" s="56">
        <f>'6 Year Budget'!J9</f>
        <v>0.35249999999999998</v>
      </c>
      <c r="I37" s="48"/>
      <c r="J37" s="48" t="s">
        <v>72</v>
      </c>
    </row>
    <row r="38" spans="1:11" ht="15.75">
      <c r="A38" s="57">
        <f>'6 Year Budget'!J10</f>
        <v>0.36299999999999999</v>
      </c>
      <c r="B38" s="58" t="s">
        <v>73</v>
      </c>
      <c r="C38" s="59">
        <f>'6 Year Budget'!J11</f>
        <v>0.37390000000000001</v>
      </c>
      <c r="D38" s="223" t="s">
        <v>97</v>
      </c>
      <c r="E38" s="223"/>
      <c r="F38" s="75">
        <f>'6 Year Budget'!J12</f>
        <v>0.3851</v>
      </c>
      <c r="G38" s="223" t="s">
        <v>96</v>
      </c>
      <c r="H38" s="223"/>
      <c r="I38" s="48"/>
      <c r="J38" s="56">
        <f>'6 Year Budget'!J13</f>
        <v>0.3967</v>
      </c>
      <c r="K38" s="48"/>
    </row>
    <row r="39" spans="1:11" s="69" customFormat="1" ht="15.75">
      <c r="A39" s="73" t="s">
        <v>98</v>
      </c>
      <c r="B39" s="64"/>
      <c r="C39" s="76"/>
      <c r="D39" s="64"/>
      <c r="E39" s="65"/>
      <c r="F39" s="76"/>
      <c r="G39" s="76"/>
      <c r="H39" s="75"/>
      <c r="I39" s="76"/>
      <c r="J39" s="76"/>
      <c r="K39" s="76"/>
    </row>
    <row r="40" spans="1:11" ht="15.75">
      <c r="A40" s="223" t="s">
        <v>74</v>
      </c>
      <c r="B40" s="223"/>
      <c r="C40" s="223"/>
      <c r="D40" s="223"/>
      <c r="E40" s="223"/>
      <c r="F40" s="223"/>
      <c r="G40" s="223"/>
      <c r="H40" s="223"/>
      <c r="I40" s="223"/>
      <c r="J40" s="59">
        <f>'6 Year Budget'!K8</f>
        <v>3.6900000000000002E-2</v>
      </c>
    </row>
    <row r="41" spans="1:11" ht="15.75">
      <c r="A41" s="45" t="s">
        <v>75</v>
      </c>
      <c r="B41" s="56">
        <f>'6 Year Budget'!K9</f>
        <v>3.7999999999999999E-2</v>
      </c>
      <c r="C41" s="56" t="s">
        <v>72</v>
      </c>
      <c r="D41" s="224">
        <f>'6 Year Budget'!K10</f>
        <v>3.9100000000000003E-2</v>
      </c>
      <c r="E41" s="224"/>
      <c r="F41" s="75" t="s">
        <v>73</v>
      </c>
      <c r="G41" s="56">
        <f>'6 Year Budget'!K11</f>
        <v>4.0300000000000002E-2</v>
      </c>
      <c r="H41" s="48" t="s">
        <v>99</v>
      </c>
      <c r="I41" s="48"/>
      <c r="J41" s="56">
        <f>'6 Year Budget'!K12</f>
        <v>4.1500000000000002E-2</v>
      </c>
      <c r="K41" s="76"/>
    </row>
    <row r="42" spans="1:11" ht="15.75">
      <c r="A42" s="79" t="s">
        <v>96</v>
      </c>
      <c r="B42" s="56">
        <f>'6 Year Budget'!K13</f>
        <v>4.2799999999999998E-2</v>
      </c>
      <c r="C42" s="56" t="s">
        <v>98</v>
      </c>
      <c r="D42" s="59"/>
    </row>
    <row r="43" spans="1:11" s="69" customFormat="1" ht="15.75">
      <c r="A43" s="75"/>
      <c r="B43" s="75"/>
      <c r="C43" s="75"/>
      <c r="D43" s="64"/>
      <c r="E43" s="64"/>
      <c r="F43" s="75"/>
      <c r="G43" s="76"/>
      <c r="H43" s="76"/>
      <c r="I43" s="76"/>
      <c r="J43" s="76"/>
      <c r="K43" s="76"/>
    </row>
    <row r="44" spans="1:11" ht="15.75">
      <c r="A44" s="242" t="s">
        <v>76</v>
      </c>
      <c r="B44" s="242"/>
      <c r="C44" s="242"/>
      <c r="D44" s="242"/>
      <c r="E44" s="57">
        <f>'6 Year Budget'!L8</f>
        <v>0.1134</v>
      </c>
      <c r="F44" s="45" t="s">
        <v>77</v>
      </c>
      <c r="G44" s="55">
        <f>'6 Year Budget'!L9</f>
        <v>0.1168</v>
      </c>
      <c r="H44" s="48" t="s">
        <v>78</v>
      </c>
      <c r="I44" s="48"/>
      <c r="J44" s="56">
        <f>'6 Year Budget'!L10</f>
        <v>0.1203</v>
      </c>
    </row>
    <row r="45" spans="1:11" ht="15.75">
      <c r="A45" s="79" t="s">
        <v>73</v>
      </c>
      <c r="B45" s="56">
        <f>'6 Year Budget'!L11</f>
        <v>0.1239</v>
      </c>
      <c r="C45" s="48" t="s">
        <v>99</v>
      </c>
      <c r="D45" s="225">
        <f>'6 Year Budget'!L12</f>
        <v>0.12759999999999999</v>
      </c>
      <c r="E45" s="225"/>
      <c r="F45" s="223" t="s">
        <v>102</v>
      </c>
      <c r="G45" s="223"/>
      <c r="H45" s="223"/>
      <c r="I45" s="223"/>
      <c r="J45" s="223"/>
      <c r="K45" s="47"/>
    </row>
    <row r="46" spans="1:11" s="69" customFormat="1" ht="15.75">
      <c r="A46" s="55">
        <f>'6 Year Budget'!L13</f>
        <v>0.13150000000000001</v>
      </c>
      <c r="F46" s="76"/>
      <c r="H46" s="55"/>
      <c r="I46" s="65"/>
      <c r="J46" s="65"/>
      <c r="K46" s="65"/>
    </row>
    <row r="47" spans="1:11" ht="15.75">
      <c r="A47" s="76" t="s">
        <v>100</v>
      </c>
      <c r="B47" s="76"/>
      <c r="C47" s="76"/>
      <c r="D47" s="76"/>
      <c r="E47" s="76"/>
      <c r="F47" s="76"/>
      <c r="G47" s="76"/>
      <c r="H47" s="75">
        <f>'6 Year Budget'!M8</f>
        <v>7.6600000000000001E-2</v>
      </c>
      <c r="I47" s="76"/>
      <c r="J47" s="73" t="s">
        <v>71</v>
      </c>
    </row>
    <row r="48" spans="1:11" ht="15.75">
      <c r="A48" s="75">
        <f>'6 Year Budget'!M9</f>
        <v>7.8899999999999998E-2</v>
      </c>
      <c r="B48" s="73" t="s">
        <v>72</v>
      </c>
      <c r="C48" s="74">
        <f>'6 Year Budget'!M10</f>
        <v>8.1299999999999997E-2</v>
      </c>
      <c r="D48" s="223" t="s">
        <v>73</v>
      </c>
      <c r="E48" s="223"/>
      <c r="F48" s="74">
        <f>'6 Year Budget'!M11</f>
        <v>8.3699999999999997E-2</v>
      </c>
      <c r="G48" s="76" t="s">
        <v>97</v>
      </c>
      <c r="H48" s="75">
        <f>'6 Year Budget'!M12</f>
        <v>8.6199999999999999E-2</v>
      </c>
      <c r="J48" s="73" t="s">
        <v>105</v>
      </c>
    </row>
    <row r="49" spans="1:11" s="69" customFormat="1" ht="15.75">
      <c r="A49" s="223" t="s">
        <v>106</v>
      </c>
      <c r="B49" s="223"/>
      <c r="C49" s="74">
        <f>'6 Year Budget'!M13</f>
        <v>8.8800000000000004E-2</v>
      </c>
      <c r="D49" s="76"/>
      <c r="F49" s="76"/>
      <c r="G49" s="76"/>
      <c r="H49" s="76"/>
      <c r="I49" s="76"/>
      <c r="J49" s="76"/>
      <c r="K49" s="76"/>
    </row>
    <row r="50" spans="1:11" s="69" customFormat="1" ht="15.75">
      <c r="A50" s="73"/>
      <c r="B50" s="74"/>
      <c r="I50" s="76"/>
      <c r="J50" s="76"/>
      <c r="K50" s="76"/>
    </row>
    <row r="51" spans="1:11" ht="15.75">
      <c r="A51" s="239" t="s">
        <v>79</v>
      </c>
      <c r="B51" s="239"/>
      <c r="C51" s="239"/>
      <c r="D51" s="239"/>
      <c r="E51" s="239"/>
      <c r="F51" s="45"/>
      <c r="G51" s="45"/>
      <c r="H51" s="45"/>
      <c r="I51" s="45"/>
      <c r="J51" s="45"/>
      <c r="K51" s="45"/>
    </row>
    <row r="52" spans="1:11" ht="15.75">
      <c r="A52" s="243" t="s">
        <v>80</v>
      </c>
      <c r="B52" s="243"/>
      <c r="C52" s="243"/>
      <c r="D52" s="243"/>
      <c r="E52" s="63">
        <f>'6 Year Budget'!D6</f>
        <v>0.59899999999999998</v>
      </c>
      <c r="F52" s="223" t="s">
        <v>107</v>
      </c>
      <c r="G52" s="223"/>
      <c r="H52" s="223"/>
      <c r="I52" s="223"/>
      <c r="J52" s="223"/>
      <c r="K52" s="223"/>
    </row>
    <row r="53" spans="1:11" ht="15.75">
      <c r="A53" s="223" t="s">
        <v>108</v>
      </c>
      <c r="B53" s="223"/>
      <c r="C53" s="223"/>
      <c r="D53" s="223"/>
      <c r="E53" s="223"/>
      <c r="F53" s="223"/>
      <c r="G53" s="45"/>
      <c r="H53" s="45"/>
      <c r="I53" s="45"/>
      <c r="J53" s="45"/>
      <c r="K53" s="45"/>
    </row>
    <row r="54" spans="1:11" ht="15.75">
      <c r="A54" s="48"/>
      <c r="B54" s="48"/>
      <c r="C54" s="48"/>
      <c r="D54" s="48"/>
      <c r="E54" s="48"/>
      <c r="F54" s="48"/>
      <c r="G54" s="45"/>
      <c r="H54" s="45"/>
      <c r="I54" s="45"/>
      <c r="J54" s="45"/>
      <c r="K54" s="45"/>
    </row>
    <row r="55" spans="1:11" ht="15.75">
      <c r="A55" s="239" t="s">
        <v>81</v>
      </c>
      <c r="B55" s="239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5.75">
      <c r="A56" s="232" t="s">
        <v>6</v>
      </c>
      <c r="B56" s="232"/>
      <c r="C56" s="232"/>
      <c r="D56" s="232"/>
      <c r="E56" s="236" t="s">
        <v>82</v>
      </c>
      <c r="F56" s="222"/>
      <c r="G56" s="222" t="s">
        <v>83</v>
      </c>
      <c r="H56" s="222"/>
      <c r="I56" s="45"/>
      <c r="J56" s="45"/>
      <c r="K56" s="45"/>
    </row>
    <row r="57" spans="1:11" ht="15.75">
      <c r="A57" s="232" t="s">
        <v>25</v>
      </c>
      <c r="B57" s="232"/>
      <c r="C57" s="237">
        <f>'6 Year Budget'!G67</f>
        <v>0</v>
      </c>
      <c r="D57" s="238"/>
      <c r="E57" s="45"/>
      <c r="F57" s="45"/>
      <c r="G57" s="45"/>
      <c r="H57" s="45"/>
      <c r="I57" s="45"/>
      <c r="J57" s="45"/>
      <c r="K57" s="45"/>
    </row>
    <row r="58" spans="1:11" ht="15.75">
      <c r="A58" s="232" t="s">
        <v>84</v>
      </c>
      <c r="B58" s="232"/>
      <c r="C58" s="233">
        <f>'6 Year Budget'!G44</f>
        <v>0</v>
      </c>
      <c r="D58" s="234"/>
      <c r="E58" s="45"/>
      <c r="F58" s="45"/>
      <c r="G58" s="45"/>
      <c r="H58" s="45"/>
      <c r="I58" s="45"/>
      <c r="J58" s="45"/>
      <c r="K58" s="45"/>
    </row>
    <row r="59" spans="1:11" ht="15.75">
      <c r="A59" s="229" t="s">
        <v>85</v>
      </c>
      <c r="B59" s="230"/>
      <c r="C59" s="233">
        <f>'6 Year Budget'!G53</f>
        <v>0</v>
      </c>
      <c r="D59" s="230"/>
      <c r="E59" s="45"/>
      <c r="F59" s="45"/>
      <c r="G59" s="45"/>
      <c r="H59" s="45"/>
      <c r="I59" s="45"/>
      <c r="J59" s="45"/>
      <c r="K59" s="45"/>
    </row>
    <row r="60" spans="1:11" ht="15.75">
      <c r="A60" s="229" t="s">
        <v>85</v>
      </c>
      <c r="B60" s="230"/>
      <c r="C60" s="231">
        <f>'6 Year Budget'!G65</f>
        <v>0</v>
      </c>
      <c r="D60" s="230"/>
      <c r="E60" s="45"/>
      <c r="F60" s="45"/>
      <c r="G60" s="45"/>
      <c r="H60" s="45"/>
      <c r="I60" s="45"/>
      <c r="J60" s="45"/>
      <c r="K60" s="45"/>
    </row>
    <row r="61" spans="1:11" ht="15.75">
      <c r="A61" s="232" t="s">
        <v>86</v>
      </c>
      <c r="B61" s="232"/>
      <c r="C61" s="235">
        <f>C57-C58-C59-C60</f>
        <v>0</v>
      </c>
      <c r="D61" s="232"/>
      <c r="E61" s="60">
        <v>0.59899999999999998</v>
      </c>
      <c r="F61" s="61"/>
      <c r="G61" s="228">
        <f>C61*E61</f>
        <v>0</v>
      </c>
      <c r="H61" s="228"/>
      <c r="I61" s="45"/>
      <c r="J61" s="45"/>
      <c r="K61" s="45"/>
    </row>
    <row r="62" spans="1:11" ht="15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1" ht="15.75">
      <c r="A63" s="232" t="s">
        <v>7</v>
      </c>
      <c r="B63" s="232"/>
      <c r="C63" s="232"/>
      <c r="D63" s="232"/>
      <c r="E63" s="236" t="s">
        <v>82</v>
      </c>
      <c r="F63" s="222"/>
      <c r="G63" s="222" t="s">
        <v>83</v>
      </c>
      <c r="H63" s="222"/>
      <c r="I63" s="45"/>
      <c r="J63" s="45"/>
      <c r="K63" s="45"/>
    </row>
    <row r="64" spans="1:11" ht="15.75">
      <c r="A64" s="232" t="s">
        <v>25</v>
      </c>
      <c r="B64" s="232"/>
      <c r="C64" s="237">
        <f>'6 Year Budget'!H67</f>
        <v>0</v>
      </c>
      <c r="D64" s="238"/>
      <c r="E64" s="45"/>
      <c r="F64" s="45"/>
      <c r="G64" s="45"/>
      <c r="H64" s="45"/>
      <c r="I64" s="45"/>
      <c r="J64" s="45"/>
      <c r="K64" s="45"/>
    </row>
    <row r="65" spans="1:11" ht="15.75">
      <c r="A65" s="232" t="s">
        <v>84</v>
      </c>
      <c r="B65" s="232"/>
      <c r="C65" s="233">
        <f>'6 Year Budget'!H44</f>
        <v>0</v>
      </c>
      <c r="D65" s="234"/>
      <c r="E65" s="45"/>
      <c r="F65" s="45"/>
      <c r="G65" s="45"/>
      <c r="H65" s="45"/>
      <c r="I65" s="45"/>
      <c r="J65" s="45"/>
      <c r="K65" s="45"/>
    </row>
    <row r="66" spans="1:11" ht="15.75">
      <c r="A66" s="229" t="s">
        <v>85</v>
      </c>
      <c r="B66" s="230"/>
      <c r="C66" s="233">
        <f>'6 Year Budget'!H53</f>
        <v>0</v>
      </c>
      <c r="D66" s="230"/>
      <c r="E66" s="45"/>
      <c r="F66" s="45"/>
      <c r="G66" s="45"/>
      <c r="H66" s="45"/>
      <c r="I66" s="45"/>
      <c r="J66" s="45"/>
      <c r="K66" s="45"/>
    </row>
    <row r="67" spans="1:11" ht="15.75">
      <c r="A67" s="229" t="s">
        <v>85</v>
      </c>
      <c r="B67" s="230"/>
      <c r="C67" s="231">
        <f>'6 Year Budget'!H65</f>
        <v>0</v>
      </c>
      <c r="D67" s="230"/>
      <c r="E67" s="45"/>
      <c r="F67" s="45"/>
      <c r="G67" s="45"/>
      <c r="H67" s="45"/>
      <c r="I67" s="45"/>
      <c r="J67" s="45"/>
      <c r="K67" s="45"/>
    </row>
    <row r="68" spans="1:11" ht="15.75">
      <c r="A68" s="232" t="s">
        <v>86</v>
      </c>
      <c r="B68" s="232"/>
      <c r="C68" s="235">
        <f>C64-C65-C66-C67</f>
        <v>0</v>
      </c>
      <c r="D68" s="232"/>
      <c r="E68" s="60">
        <v>0.59899999999999998</v>
      </c>
      <c r="F68" s="61"/>
      <c r="G68" s="228">
        <f>C68*E68</f>
        <v>0</v>
      </c>
      <c r="H68" s="228"/>
      <c r="I68" s="45"/>
      <c r="J68" s="45"/>
      <c r="K68" s="45"/>
    </row>
    <row r="69" spans="1:11" ht="15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15.75">
      <c r="A70" s="232" t="s">
        <v>8</v>
      </c>
      <c r="B70" s="232"/>
      <c r="C70" s="232"/>
      <c r="D70" s="232"/>
      <c r="E70" s="236" t="s">
        <v>82</v>
      </c>
      <c r="F70" s="222"/>
      <c r="G70" s="222" t="s">
        <v>83</v>
      </c>
      <c r="H70" s="222"/>
      <c r="I70" s="45"/>
      <c r="J70" s="45"/>
      <c r="K70" s="45"/>
    </row>
    <row r="71" spans="1:11" ht="15.75">
      <c r="A71" s="232" t="s">
        <v>25</v>
      </c>
      <c r="B71" s="232"/>
      <c r="C71" s="237">
        <f>'6 Year Budget'!I67</f>
        <v>0</v>
      </c>
      <c r="D71" s="238"/>
      <c r="E71" s="45"/>
      <c r="F71" s="45"/>
      <c r="G71" s="45"/>
      <c r="H71" s="45"/>
      <c r="I71" s="45"/>
      <c r="J71" s="45"/>
      <c r="K71" s="45"/>
    </row>
    <row r="72" spans="1:11" ht="15.75">
      <c r="A72" s="232" t="s">
        <v>84</v>
      </c>
      <c r="B72" s="232"/>
      <c r="C72" s="233">
        <f>'6 Year Budget'!I44</f>
        <v>0</v>
      </c>
      <c r="D72" s="234"/>
      <c r="E72" s="45"/>
      <c r="F72" s="45"/>
      <c r="G72" s="45"/>
      <c r="H72" s="45"/>
      <c r="I72" s="45"/>
      <c r="J72" s="45"/>
      <c r="K72" s="45"/>
    </row>
    <row r="73" spans="1:11" ht="15.75">
      <c r="A73" s="229" t="s">
        <v>85</v>
      </c>
      <c r="B73" s="230"/>
      <c r="C73" s="233">
        <f>'6 Year Budget'!I53</f>
        <v>0</v>
      </c>
      <c r="D73" s="230"/>
      <c r="E73" s="45"/>
      <c r="F73" s="45"/>
      <c r="G73" s="45"/>
      <c r="H73" s="45"/>
      <c r="I73" s="45"/>
      <c r="J73" s="45"/>
      <c r="K73" s="45"/>
    </row>
    <row r="74" spans="1:11" ht="15.75">
      <c r="A74" s="229" t="s">
        <v>85</v>
      </c>
      <c r="B74" s="230"/>
      <c r="C74" s="231">
        <f>'6 Year Budget'!I65</f>
        <v>0</v>
      </c>
      <c r="D74" s="230"/>
      <c r="E74" s="45"/>
      <c r="F74" s="45"/>
      <c r="G74" s="45"/>
      <c r="H74" s="45"/>
      <c r="I74" s="45"/>
      <c r="J74" s="45"/>
      <c r="K74" s="45"/>
    </row>
    <row r="75" spans="1:11" ht="15.75">
      <c r="A75" s="232" t="s">
        <v>86</v>
      </c>
      <c r="B75" s="232"/>
      <c r="C75" s="235">
        <f>C71-C72-C73-C74</f>
        <v>0</v>
      </c>
      <c r="D75" s="232"/>
      <c r="E75" s="60">
        <v>0.59899999999999998</v>
      </c>
      <c r="F75" s="61"/>
      <c r="G75" s="228">
        <f>C75*E75</f>
        <v>0</v>
      </c>
      <c r="H75" s="228"/>
      <c r="I75" s="45"/>
      <c r="J75" s="45"/>
      <c r="K75" s="45"/>
    </row>
    <row r="76" spans="1:11" ht="15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ht="15.75">
      <c r="A77" s="232" t="s">
        <v>9</v>
      </c>
      <c r="B77" s="232"/>
      <c r="C77" s="232"/>
      <c r="D77" s="232"/>
      <c r="E77" s="236" t="s">
        <v>82</v>
      </c>
      <c r="F77" s="222"/>
      <c r="G77" s="222" t="s">
        <v>83</v>
      </c>
      <c r="H77" s="222"/>
      <c r="I77" s="45"/>
      <c r="J77" s="45"/>
      <c r="K77" s="45"/>
    </row>
    <row r="78" spans="1:11" ht="15.75">
      <c r="A78" s="232" t="s">
        <v>25</v>
      </c>
      <c r="B78" s="232"/>
      <c r="C78" s="237">
        <f>'6 Year Budget'!J67</f>
        <v>0</v>
      </c>
      <c r="D78" s="238"/>
      <c r="E78" s="45"/>
      <c r="F78" s="45"/>
      <c r="G78" s="45"/>
      <c r="H78" s="45"/>
      <c r="I78" s="45"/>
      <c r="J78" s="45"/>
      <c r="K78" s="45"/>
    </row>
    <row r="79" spans="1:11" ht="15.75">
      <c r="A79" s="232" t="s">
        <v>84</v>
      </c>
      <c r="B79" s="232"/>
      <c r="C79" s="233">
        <f>'6 Year Budget'!J44</f>
        <v>0</v>
      </c>
      <c r="D79" s="234"/>
      <c r="E79" s="45"/>
      <c r="F79" s="45"/>
      <c r="G79" s="45"/>
      <c r="H79" s="45"/>
      <c r="I79" s="45"/>
      <c r="J79" s="45"/>
      <c r="K79" s="45"/>
    </row>
    <row r="80" spans="1:11" ht="15.75">
      <c r="A80" s="229" t="s">
        <v>85</v>
      </c>
      <c r="B80" s="230"/>
      <c r="C80" s="233">
        <f>'6 Year Budget'!J53</f>
        <v>0</v>
      </c>
      <c r="D80" s="230"/>
      <c r="E80" s="45"/>
      <c r="F80" s="45"/>
      <c r="G80" s="45"/>
      <c r="H80" s="45"/>
      <c r="I80" s="45"/>
      <c r="J80" s="45"/>
      <c r="K80" s="45"/>
    </row>
    <row r="81" spans="1:11" ht="15.75">
      <c r="A81" s="229" t="s">
        <v>85</v>
      </c>
      <c r="B81" s="230"/>
      <c r="C81" s="231">
        <f>'6 Year Budget'!J65</f>
        <v>0</v>
      </c>
      <c r="D81" s="230"/>
      <c r="E81" s="45"/>
      <c r="F81" s="45"/>
      <c r="G81" s="45"/>
      <c r="H81" s="45"/>
      <c r="I81" s="45"/>
      <c r="J81" s="45"/>
      <c r="K81" s="45"/>
    </row>
    <row r="82" spans="1:11" ht="15.75">
      <c r="A82" s="232" t="s">
        <v>86</v>
      </c>
      <c r="B82" s="232"/>
      <c r="C82" s="235">
        <f>C78-C79-C80-C81</f>
        <v>0</v>
      </c>
      <c r="D82" s="232"/>
      <c r="E82" s="60">
        <v>0.59899999999999998</v>
      </c>
      <c r="F82" s="61"/>
      <c r="G82" s="228">
        <f>C82*E82</f>
        <v>0</v>
      </c>
      <c r="H82" s="228"/>
      <c r="I82" s="45"/>
      <c r="J82" s="45"/>
      <c r="K82" s="45"/>
    </row>
    <row r="83" spans="1:11" ht="15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</row>
    <row r="84" spans="1:11" ht="15.75">
      <c r="A84" s="232" t="s">
        <v>40</v>
      </c>
      <c r="B84" s="232"/>
      <c r="C84" s="232"/>
      <c r="D84" s="232"/>
      <c r="E84" s="236" t="s">
        <v>82</v>
      </c>
      <c r="F84" s="222"/>
      <c r="G84" s="222" t="s">
        <v>83</v>
      </c>
      <c r="H84" s="222"/>
      <c r="I84" s="45"/>
      <c r="J84" s="45"/>
      <c r="K84" s="45"/>
    </row>
    <row r="85" spans="1:11" ht="15.75">
      <c r="A85" s="232" t="s">
        <v>25</v>
      </c>
      <c r="B85" s="232"/>
      <c r="C85" s="237">
        <f>'6 Year Budget'!K67</f>
        <v>0</v>
      </c>
      <c r="D85" s="238"/>
      <c r="E85" s="45"/>
      <c r="F85" s="45"/>
      <c r="G85" s="45"/>
      <c r="H85" s="45"/>
      <c r="I85" s="45"/>
      <c r="J85" s="45"/>
      <c r="K85" s="45"/>
    </row>
    <row r="86" spans="1:11" ht="15.75">
      <c r="A86" s="232" t="s">
        <v>84</v>
      </c>
      <c r="B86" s="232"/>
      <c r="C86" s="233">
        <f>'6 Year Budget'!K44</f>
        <v>0</v>
      </c>
      <c r="D86" s="234"/>
      <c r="E86" s="45"/>
      <c r="F86" s="45"/>
      <c r="G86" s="45"/>
      <c r="H86" s="45"/>
      <c r="I86" s="45"/>
      <c r="J86" s="45"/>
      <c r="K86" s="45"/>
    </row>
    <row r="87" spans="1:11" ht="15.75">
      <c r="A87" s="229" t="s">
        <v>85</v>
      </c>
      <c r="B87" s="230"/>
      <c r="C87" s="233">
        <f>'6 Year Budget'!K53</f>
        <v>0</v>
      </c>
      <c r="D87" s="230"/>
      <c r="E87" s="45"/>
      <c r="F87" s="45"/>
      <c r="G87" s="45"/>
      <c r="H87" s="45"/>
      <c r="I87" s="45"/>
      <c r="J87" s="45"/>
      <c r="K87" s="45"/>
    </row>
    <row r="88" spans="1:11" ht="15.75">
      <c r="A88" s="229" t="s">
        <v>85</v>
      </c>
      <c r="B88" s="230"/>
      <c r="C88" s="231">
        <f>'6 Year Budget'!K65</f>
        <v>0</v>
      </c>
      <c r="D88" s="230"/>
      <c r="E88" s="45"/>
      <c r="F88" s="45"/>
      <c r="G88" s="45"/>
      <c r="H88" s="45"/>
      <c r="I88" s="45"/>
      <c r="J88" s="45"/>
      <c r="K88" s="45"/>
    </row>
    <row r="89" spans="1:11" ht="15.75">
      <c r="A89" s="232" t="s">
        <v>86</v>
      </c>
      <c r="B89" s="232"/>
      <c r="C89" s="235">
        <f>C85-C86-C87-C88</f>
        <v>0</v>
      </c>
      <c r="D89" s="232"/>
      <c r="E89" s="60">
        <v>0.59899999999999998</v>
      </c>
      <c r="F89" s="61"/>
      <c r="G89" s="228">
        <f>C89*E89</f>
        <v>0</v>
      </c>
      <c r="H89" s="228"/>
      <c r="I89" s="45"/>
      <c r="J89" s="45"/>
      <c r="K89" s="45"/>
    </row>
    <row r="90" spans="1:11" ht="15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</row>
    <row r="91" spans="1:11" ht="15.75">
      <c r="A91" s="232" t="s">
        <v>43</v>
      </c>
      <c r="B91" s="232"/>
      <c r="C91" s="232"/>
      <c r="D91" s="232"/>
      <c r="E91" s="236" t="s">
        <v>82</v>
      </c>
      <c r="F91" s="222"/>
      <c r="G91" s="222" t="s">
        <v>83</v>
      </c>
      <c r="H91" s="222"/>
      <c r="I91" s="45"/>
      <c r="J91" s="45"/>
      <c r="K91" s="45"/>
    </row>
    <row r="92" spans="1:11" ht="15.75">
      <c r="A92" s="232" t="s">
        <v>25</v>
      </c>
      <c r="B92" s="232"/>
      <c r="C92" s="237">
        <f>'6 Year Budget'!L67</f>
        <v>0</v>
      </c>
      <c r="D92" s="238"/>
      <c r="E92" s="45"/>
      <c r="F92" s="45"/>
      <c r="G92" s="45"/>
      <c r="H92" s="45"/>
      <c r="I92" s="45"/>
      <c r="J92" s="45"/>
      <c r="K92" s="45"/>
    </row>
    <row r="93" spans="1:11" ht="15.75">
      <c r="A93" s="232" t="s">
        <v>84</v>
      </c>
      <c r="B93" s="232"/>
      <c r="C93" s="233">
        <f>'6 Year Budget'!L44</f>
        <v>0</v>
      </c>
      <c r="D93" s="234"/>
      <c r="E93" s="45"/>
      <c r="F93" s="45"/>
      <c r="G93" s="45"/>
      <c r="H93" s="45"/>
      <c r="I93" s="45"/>
      <c r="J93" s="45"/>
      <c r="K93" s="45"/>
    </row>
    <row r="94" spans="1:11" ht="15.75">
      <c r="A94" s="229" t="s">
        <v>85</v>
      </c>
      <c r="B94" s="230"/>
      <c r="C94" s="233">
        <f>'6 Year Budget'!L53</f>
        <v>0</v>
      </c>
      <c r="D94" s="230"/>
      <c r="E94" s="45"/>
      <c r="F94" s="45"/>
      <c r="G94" s="45"/>
      <c r="H94" s="45"/>
      <c r="I94" s="45"/>
      <c r="J94" s="45"/>
      <c r="K94" s="45"/>
    </row>
    <row r="95" spans="1:11" ht="15.75">
      <c r="A95" s="229" t="s">
        <v>85</v>
      </c>
      <c r="B95" s="230"/>
      <c r="C95" s="231">
        <f>'6 Year Budget'!L65</f>
        <v>0</v>
      </c>
      <c r="D95" s="230"/>
      <c r="E95" s="45"/>
      <c r="F95" s="45"/>
      <c r="G95" s="45"/>
      <c r="H95" s="45"/>
      <c r="I95" s="45"/>
      <c r="J95" s="45"/>
      <c r="K95" s="45"/>
    </row>
    <row r="96" spans="1:11" ht="15.75">
      <c r="A96" s="232" t="s">
        <v>86</v>
      </c>
      <c r="B96" s="232"/>
      <c r="C96" s="235">
        <f>C92-C93-C94-C95</f>
        <v>0</v>
      </c>
      <c r="D96" s="232"/>
      <c r="E96" s="60">
        <v>0.59899999999999998</v>
      </c>
      <c r="F96" s="61"/>
      <c r="G96" s="228">
        <f>C96*E96</f>
        <v>0</v>
      </c>
      <c r="H96" s="228"/>
      <c r="I96" s="45"/>
      <c r="J96" s="45"/>
      <c r="K96" s="45"/>
    </row>
  </sheetData>
  <mergeCells count="131">
    <mergeCell ref="A1:K1"/>
    <mergeCell ref="A3:B3"/>
    <mergeCell ref="A4:B4"/>
    <mergeCell ref="D48:E48"/>
    <mergeCell ref="A23:B23"/>
    <mergeCell ref="G56:H56"/>
    <mergeCell ref="A57:B57"/>
    <mergeCell ref="C57:D57"/>
    <mergeCell ref="A44:D44"/>
    <mergeCell ref="A51:E51"/>
    <mergeCell ref="A52:D52"/>
    <mergeCell ref="F52:K52"/>
    <mergeCell ref="A36:B36"/>
    <mergeCell ref="A37:E37"/>
    <mergeCell ref="A40:I40"/>
    <mergeCell ref="D38:E38"/>
    <mergeCell ref="G38:H38"/>
    <mergeCell ref="H5:J5"/>
    <mergeCell ref="A6:J6"/>
    <mergeCell ref="A7:J7"/>
    <mergeCell ref="A8:J8"/>
    <mergeCell ref="D10:J10"/>
    <mergeCell ref="A11:J11"/>
    <mergeCell ref="A12:J12"/>
    <mergeCell ref="A58:B58"/>
    <mergeCell ref="C58:D58"/>
    <mergeCell ref="A59:B59"/>
    <mergeCell ref="C59:D59"/>
    <mergeCell ref="A61:B61"/>
    <mergeCell ref="C61:D61"/>
    <mergeCell ref="A53:F53"/>
    <mergeCell ref="A55:B55"/>
    <mergeCell ref="A56:D56"/>
    <mergeCell ref="E56:F56"/>
    <mergeCell ref="A65:B65"/>
    <mergeCell ref="C65:D65"/>
    <mergeCell ref="A66:B66"/>
    <mergeCell ref="C66:D66"/>
    <mergeCell ref="A68:B68"/>
    <mergeCell ref="C68:D68"/>
    <mergeCell ref="G61:H61"/>
    <mergeCell ref="A63:D63"/>
    <mergeCell ref="E63:F63"/>
    <mergeCell ref="G63:H63"/>
    <mergeCell ref="A64:B64"/>
    <mergeCell ref="C64:D64"/>
    <mergeCell ref="A72:B72"/>
    <mergeCell ref="C72:D72"/>
    <mergeCell ref="A73:B73"/>
    <mergeCell ref="C73:D73"/>
    <mergeCell ref="A75:B75"/>
    <mergeCell ref="C75:D75"/>
    <mergeCell ref="C74:D74"/>
    <mergeCell ref="G68:H68"/>
    <mergeCell ref="A70:D70"/>
    <mergeCell ref="E70:F70"/>
    <mergeCell ref="G70:H70"/>
    <mergeCell ref="A71:B71"/>
    <mergeCell ref="C71:D71"/>
    <mergeCell ref="A79:B79"/>
    <mergeCell ref="C79:D79"/>
    <mergeCell ref="A80:B80"/>
    <mergeCell ref="C80:D80"/>
    <mergeCell ref="A82:B82"/>
    <mergeCell ref="C82:D82"/>
    <mergeCell ref="A81:B81"/>
    <mergeCell ref="C81:D81"/>
    <mergeCell ref="G75:H75"/>
    <mergeCell ref="A77:D77"/>
    <mergeCell ref="E77:F77"/>
    <mergeCell ref="G77:H77"/>
    <mergeCell ref="A78:B78"/>
    <mergeCell ref="C78:D78"/>
    <mergeCell ref="A89:B89"/>
    <mergeCell ref="C89:D89"/>
    <mergeCell ref="A88:B88"/>
    <mergeCell ref="C88:D88"/>
    <mergeCell ref="G82:H82"/>
    <mergeCell ref="A84:D84"/>
    <mergeCell ref="E84:F84"/>
    <mergeCell ref="G84:H84"/>
    <mergeCell ref="A85:B85"/>
    <mergeCell ref="C85:D85"/>
    <mergeCell ref="G96:H96"/>
    <mergeCell ref="A60:B60"/>
    <mergeCell ref="C60:D60"/>
    <mergeCell ref="A67:B67"/>
    <mergeCell ref="C67:D67"/>
    <mergeCell ref="A74:B74"/>
    <mergeCell ref="A93:B93"/>
    <mergeCell ref="C93:D93"/>
    <mergeCell ref="A94:B94"/>
    <mergeCell ref="C94:D94"/>
    <mergeCell ref="A96:B96"/>
    <mergeCell ref="C96:D96"/>
    <mergeCell ref="A95:B95"/>
    <mergeCell ref="C95:D95"/>
    <mergeCell ref="G89:H89"/>
    <mergeCell ref="A91:D91"/>
    <mergeCell ref="E91:F91"/>
    <mergeCell ref="G91:H91"/>
    <mergeCell ref="A92:B92"/>
    <mergeCell ref="C92:D92"/>
    <mergeCell ref="A86:B86"/>
    <mergeCell ref="C86:D86"/>
    <mergeCell ref="A87:B87"/>
    <mergeCell ref="C87:D87"/>
    <mergeCell ref="G14:J14"/>
    <mergeCell ref="A15:J15"/>
    <mergeCell ref="A28:E28"/>
    <mergeCell ref="D41:E41"/>
    <mergeCell ref="D45:E45"/>
    <mergeCell ref="F45:J45"/>
    <mergeCell ref="A49:B49"/>
    <mergeCell ref="A16:J16"/>
    <mergeCell ref="A17:J17"/>
    <mergeCell ref="G19:J19"/>
    <mergeCell ref="A20:J20"/>
    <mergeCell ref="A21:J21"/>
    <mergeCell ref="A22:J22"/>
    <mergeCell ref="E25:J25"/>
    <mergeCell ref="A26:E26"/>
    <mergeCell ref="E27:J27"/>
    <mergeCell ref="A31:B31"/>
    <mergeCell ref="B32:E32"/>
    <mergeCell ref="B33:C33"/>
    <mergeCell ref="E33:F33"/>
    <mergeCell ref="B34:E34"/>
    <mergeCell ref="A29:C29"/>
    <mergeCell ref="E29:G29"/>
    <mergeCell ref="A24:B24"/>
  </mergeCells>
  <pageMargins left="1" right="1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6 Year Budget</vt:lpstr>
      <vt:lpstr>Budget Justification</vt:lpstr>
      <vt:lpstr>'6 Year Budget'!Print_Area</vt:lpstr>
    </vt:vector>
  </TitlesOfParts>
  <Company>UIC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EECS Dept.</dc:creator>
  <cp:lastModifiedBy>Jurlow, Marilyn F</cp:lastModifiedBy>
  <cp:lastPrinted>2017-03-07T18:30:01Z</cp:lastPrinted>
  <dcterms:created xsi:type="dcterms:W3CDTF">1998-01-17T18:51:55Z</dcterms:created>
  <dcterms:modified xsi:type="dcterms:W3CDTF">2019-09-06T16:24:33Z</dcterms:modified>
</cp:coreProperties>
</file>